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3875" activeTab="3"/>
  </bookViews>
  <sheets>
    <sheet name="갑지" sheetId="7" r:id="rId1"/>
    <sheet name="기계원가" sheetId="6" r:id="rId2"/>
    <sheet name="공종별집계표" sheetId="5" r:id="rId3"/>
    <sheet name="공종별내역서" sheetId="4" r:id="rId4"/>
    <sheet name="단가대비표" sheetId="3" r:id="rId5"/>
    <sheet name=" 공사설정 " sheetId="2" r:id="rId6"/>
    <sheet name="Sheet1" sheetId="1" r:id="rId7"/>
  </sheets>
  <externalReferences>
    <externalReference r:id="rId8"/>
    <externalReference r:id="rId9"/>
  </externalReferences>
  <definedNames>
    <definedName name="_Fill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Regression_Int" hidden="1">1</definedName>
    <definedName name="_Sort" hidden="1">#REF!</definedName>
    <definedName name="as" hidden="1">#REF!</definedName>
    <definedName name="dkdkdkdkd" localSheetId="0" hidden="1">{#N/A,#N/A,FALSE,"명세표"}</definedName>
    <definedName name="dkdkdkdkd" hidden="1">{#N/A,#N/A,FALSE,"명세표"}</definedName>
    <definedName name="GEMCO" hidden="1">#REF!</definedName>
    <definedName name="hardwar" hidden="1">#REF!</definedName>
    <definedName name="_xlnm.Print_Area" localSheetId="0">갑지!$A$1:$J$24</definedName>
    <definedName name="_xlnm.Print_Area" localSheetId="1">기계원가!$A$1:$H$21</definedName>
    <definedName name="qkqh1" localSheetId="0" hidden="1">{#N/A,#N/A,FALSE,"명세표"}</definedName>
    <definedName name="qkqh1" hidden="1">{#N/A,#N/A,FALSE,"명세표"}</definedName>
    <definedName name="QQQ" localSheetId="0" hidden="1">#REF!</definedName>
    <definedName name="QQQ" hidden="1">#REF!</definedName>
    <definedName name="RL" hidden="1">{"'단계별시설공사비'!$A$3:$K$51"}</definedName>
    <definedName name="RLA" localSheetId="0" hidden="1">{"'단계별시설공사비'!$A$3:$K$51"}</definedName>
    <definedName name="RLA" hidden="1">{"'단계별시설공사비'!$A$3:$K$51"}</definedName>
    <definedName name="WLQ" localSheetId="0" hidden="1">{#N/A,#N/A,FALSE,"명세표"}</definedName>
    <definedName name="WLQ" hidden="1">{#N/A,#N/A,FALSE,"명세표"}</definedName>
    <definedName name="wrn.test1." localSheetId="0" hidden="1">{#N/A,#N/A,FALSE,"명세표"}</definedName>
    <definedName name="wrn.test1." hidden="1">{#N/A,#N/A,FALSE,"명세표"}</definedName>
    <definedName name="wrn.교육청." localSheetId="0" hidden="1">{#N/A,#N/A,FALSE,"전력간선"}</definedName>
    <definedName name="wrn.교육청." hidden="1">{#N/A,#N/A,FALSE,"전력간선"}</definedName>
    <definedName name="ㄱㄱ" localSheetId="0" hidden="1">{#N/A,#N/A,FALSE,"명세표"}</definedName>
    <definedName name="ㄱㄱ" hidden="1">{#N/A,#N/A,FALSE,"명세표"}</definedName>
    <definedName name="가로" localSheetId="0" hidden="1">{#N/A,#N/A,FALSE,"전력간선"}</definedName>
    <definedName name="가로" hidden="1">{#N/A,#N/A,FALSE,"전력간선"}</definedName>
    <definedName name="공기1" localSheetId="0" hidden="1">[1]설계내역서!#REF!</definedName>
    <definedName name="공기1" hidden="1">[1]설계내역서!#REF!</definedName>
    <definedName name="ㄴㄴㄴ" localSheetId="0" hidden="1">{#N/A,#N/A,FALSE,"명세표"}</definedName>
    <definedName name="ㄴㄴㄴ" hidden="1">{#N/A,#N/A,FALSE,"명세표"}</definedName>
    <definedName name="ㄹㄹㄹ" localSheetId="0" hidden="1">#REF!</definedName>
    <definedName name="ㄹㄹㄹ" hidden="1">#REF!</definedName>
    <definedName name="ㅁㄴㅇㅁㄴㅇ" localSheetId="0" hidden="1">#REF!</definedName>
    <definedName name="ㅁㄴㅇㅁㄴㅇ" hidden="1">#REF!</definedName>
    <definedName name="머" localSheetId="0" hidden="1">{#N/A,#N/A,FALSE,"명세표"}</definedName>
    <definedName name="머" hidden="1">{#N/A,#N/A,FALSE,"명세표"}</definedName>
    <definedName name="몰라" localSheetId="0" hidden="1">{#N/A,#N/A,FALSE,"명세표"}</definedName>
    <definedName name="몰라" hidden="1">{#N/A,#N/A,FALSE,"명세표"}</definedName>
    <definedName name="ㅂㅂㅂㅂㅂㅂㅂ" localSheetId="0" hidden="1">{#N/A,#N/A,FALSE,"명세표"}</definedName>
    <definedName name="ㅂㅂㅂㅂㅂㅂㅂ" hidden="1">{#N/A,#N/A,FALSE,"명세표"}</definedName>
    <definedName name="석항" localSheetId="0" hidden="1">{#N/A,#N/A,FALSE,"명세표"}</definedName>
    <definedName name="석항" hidden="1">{#N/A,#N/A,FALSE,"명세표"}</definedName>
    <definedName name="세로" localSheetId="0" hidden="1">{#N/A,#N/A,FALSE,"전력간선"}</definedName>
    <definedName name="세로" hidden="1">{#N/A,#N/A,FALSE,"전력간선"}</definedName>
    <definedName name="신설" localSheetId="0" hidden="1">{#N/A,#N/A,FALSE,"명세표"}</definedName>
    <definedName name="신설" hidden="1">{#N/A,#N/A,FALSE,"명세표"}</definedName>
    <definedName name="ㅇㄹㄹ" localSheetId="0" hidden="1">#REF!</definedName>
    <definedName name="ㅇㄹㄹ" hidden="1">#REF!</definedName>
    <definedName name="ㅇㄻㄹ" localSheetId="0" hidden="1">{#N/A,#N/A,FALSE,"명세표"}</definedName>
    <definedName name="ㅇㄻㄹ" hidden="1">{#N/A,#N/A,FALSE,"명세표"}</definedName>
    <definedName name="임시1" localSheetId="0" hidden="1">{#N/A,#N/A,FALSE,"전력간선"}</definedName>
    <definedName name="임시1" hidden="1">{#N/A,#N/A,FALSE,"전력간선"}</definedName>
    <definedName name="임시2" localSheetId="0" hidden="1">{#N/A,#N/A,FALSE,"전력간선"}</definedName>
    <definedName name="임시2" hidden="1">{#N/A,#N/A,FALSE,"전력간선"}</definedName>
    <definedName name="ㅈ" localSheetId="0" hidden="1">{#N/A,#N/A,FALSE,"명세표"}</definedName>
    <definedName name="ㅈ" hidden="1">{#N/A,#N/A,FALSE,"명세표"}</definedName>
    <definedName name="자미" localSheetId="0" hidden="1">{#N/A,#N/A,FALSE,"명세표"}</definedName>
    <definedName name="자미" hidden="1">{#N/A,#N/A,FALSE,"명세표"}</definedName>
    <definedName name="조차장" localSheetId="0" hidden="1">{#N/A,#N/A,FALSE,"명세표"}</definedName>
    <definedName name="조차장" hidden="1">{#N/A,#N/A,FALSE,"명세표"}</definedName>
    <definedName name="ㅋㅁ" localSheetId="0" hidden="1">{#N/A,#N/A,FALSE,"명세표"}</definedName>
    <definedName name="ㅋㅁ" hidden="1">{#N/A,#N/A,FALSE,"명세표"}</definedName>
    <definedName name="ㅋㅋ" localSheetId="0" hidden="1">{#N/A,#N/A,FALSE,"명세표"}</definedName>
    <definedName name="ㅋㅋ" hidden="1">{#N/A,#N/A,FALSE,"명세표"}</definedName>
    <definedName name="ㅋㅋㅋ" localSheetId="0" hidden="1">{#N/A,#N/A,FALSE,"명세표"}</definedName>
    <definedName name="ㅋㅋㅋ" hidden="1">{#N/A,#N/A,FALSE,"명세표"}</definedName>
    <definedName name="ㅍ" localSheetId="0" hidden="1">{#N/A,#N/A,FALSE,"명세표"}</definedName>
    <definedName name="ㅍ" hidden="1">{#N/A,#N/A,FALSE,"명세표"}</definedName>
    <definedName name="하하하" localSheetId="0" hidden="1">{#N/A,#N/A,FALSE,"명세표"}</definedName>
    <definedName name="하하하" hidden="1">{#N/A,#N/A,FALSE,"명세표"}</definedName>
    <definedName name="호호호" localSheetId="0" hidden="1">{#N/A,#N/A,FALSE,"명세표"}</definedName>
    <definedName name="호호호" hidden="1">{#N/A,#N/A,FALSE,"명세표"}</definedName>
    <definedName name="ㅏㅏㅏ" localSheetId="0" hidden="1">{#N/A,#N/A,FALSE,"명세표"}</definedName>
    <definedName name="ㅏㅏㅏ" hidden="1">{#N/A,#N/A,FALSE,"명세표"}</definedName>
    <definedName name="ㅔㅔ" localSheetId="0" hidden="1">{#N/A,#N/A,FALSE,"명세표"}</definedName>
    <definedName name="ㅔㅔ" hidden="1">{#N/A,#N/A,FALSE,"명세표"}</definedName>
    <definedName name="ㅗㅗ" localSheetId="0" hidden="1">{#N/A,#N/A,FALSE,"명세표"}</definedName>
    <definedName name="ㅗㅗ" hidden="1">{#N/A,#N/A,FALSE,"명세표"}</definedName>
    <definedName name="ㅜ" localSheetId="0" hidden="1">{#N/A,#N/A,FALSE,"명세표"}</definedName>
    <definedName name="ㅜ" hidden="1">{#N/A,#N/A,FALSE,"명세표"}</definedName>
    <definedName name="ㅡㅡ" localSheetId="0" hidden="1">{#N/A,#N/A,FALSE,"명세표"}</definedName>
    <definedName name="ㅡㅡ" hidden="1">{#N/A,#N/A,FALSE,"명세표"}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" i="6" l="1"/>
  <c r="E4" i="6"/>
  <c r="D8" i="6" s="1"/>
  <c r="D10" i="6" s="1"/>
  <c r="A11" i="7"/>
  <c r="E20" i="6"/>
  <c r="E18" i="6"/>
  <c r="E17" i="6"/>
  <c r="E15" i="6"/>
  <c r="E14" i="6"/>
  <c r="E13" i="6"/>
  <c r="E12" i="6"/>
  <c r="E11" i="6"/>
  <c r="E10" i="6"/>
  <c r="E9" i="6"/>
  <c r="E8" i="6"/>
  <c r="E7" i="6"/>
  <c r="E6" i="6"/>
  <c r="E5" i="6"/>
  <c r="G4" i="6"/>
  <c r="D5" i="6" l="1"/>
  <c r="D7" i="6" s="1"/>
  <c r="D11" i="6"/>
  <c r="D14" i="6"/>
  <c r="D4" i="6"/>
  <c r="D9" i="6"/>
  <c r="D15" i="6"/>
  <c r="I317" i="4"/>
  <c r="G317" i="4"/>
  <c r="H317" i="4" s="1"/>
  <c r="H341" i="4" s="1"/>
  <c r="G22" i="5" s="1"/>
  <c r="H22" i="5" s="1"/>
  <c r="E317" i="4"/>
  <c r="F317" i="4" s="1"/>
  <c r="I295" i="4"/>
  <c r="J295" i="4" s="1"/>
  <c r="G295" i="4"/>
  <c r="H295" i="4" s="1"/>
  <c r="E295" i="4"/>
  <c r="I294" i="4"/>
  <c r="G294" i="4"/>
  <c r="E294" i="4"/>
  <c r="I293" i="4"/>
  <c r="G293" i="4"/>
  <c r="E293" i="4"/>
  <c r="I292" i="4"/>
  <c r="G292" i="4"/>
  <c r="H292" i="4" s="1"/>
  <c r="E292" i="4"/>
  <c r="I291" i="4"/>
  <c r="J291" i="4" s="1"/>
  <c r="G291" i="4"/>
  <c r="K291" i="4" s="1"/>
  <c r="E291" i="4"/>
  <c r="I269" i="4"/>
  <c r="G269" i="4"/>
  <c r="E269" i="4"/>
  <c r="K269" i="4" s="1"/>
  <c r="I268" i="4"/>
  <c r="G268" i="4"/>
  <c r="E268" i="4"/>
  <c r="I267" i="4"/>
  <c r="J267" i="4" s="1"/>
  <c r="G267" i="4"/>
  <c r="E267" i="4"/>
  <c r="I266" i="4"/>
  <c r="G266" i="4"/>
  <c r="E266" i="4"/>
  <c r="I265" i="4"/>
  <c r="J265" i="4" s="1"/>
  <c r="G265" i="4"/>
  <c r="K265" i="4" s="1"/>
  <c r="E265" i="4"/>
  <c r="I240" i="4"/>
  <c r="G240" i="4"/>
  <c r="E240" i="4"/>
  <c r="I239" i="4"/>
  <c r="G239" i="4"/>
  <c r="E239" i="4"/>
  <c r="K239" i="4" s="1"/>
  <c r="I214" i="4"/>
  <c r="J214" i="4" s="1"/>
  <c r="G214" i="4"/>
  <c r="H214" i="4" s="1"/>
  <c r="E214" i="4"/>
  <c r="K214" i="4" s="1"/>
  <c r="I213" i="4"/>
  <c r="G213" i="4"/>
  <c r="H213" i="4" s="1"/>
  <c r="E213" i="4"/>
  <c r="I188" i="4"/>
  <c r="G188" i="4"/>
  <c r="H188" i="4" s="1"/>
  <c r="H211" i="4" s="1"/>
  <c r="G16" i="5" s="1"/>
  <c r="H16" i="5" s="1"/>
  <c r="E188" i="4"/>
  <c r="I187" i="4"/>
  <c r="G187" i="4"/>
  <c r="E187" i="4"/>
  <c r="K187" i="4" s="1"/>
  <c r="I166" i="4"/>
  <c r="G166" i="4"/>
  <c r="E166" i="4"/>
  <c r="F166" i="4" s="1"/>
  <c r="I165" i="4"/>
  <c r="J165" i="4" s="1"/>
  <c r="G165" i="4"/>
  <c r="K165" i="4" s="1"/>
  <c r="E165" i="4"/>
  <c r="I164" i="4"/>
  <c r="J164" i="4" s="1"/>
  <c r="G164" i="4"/>
  <c r="E164" i="4"/>
  <c r="I163" i="4"/>
  <c r="G163" i="4"/>
  <c r="E163" i="4"/>
  <c r="I162" i="4"/>
  <c r="K162" i="4" s="1"/>
  <c r="G162" i="4"/>
  <c r="E162" i="4"/>
  <c r="I161" i="4"/>
  <c r="G161" i="4"/>
  <c r="E161" i="4"/>
  <c r="F161" i="4" s="1"/>
  <c r="I142" i="4"/>
  <c r="G142" i="4"/>
  <c r="K142" i="4" s="1"/>
  <c r="E142" i="4"/>
  <c r="I141" i="4"/>
  <c r="G141" i="4"/>
  <c r="E141" i="4"/>
  <c r="I140" i="4"/>
  <c r="J140" i="4" s="1"/>
  <c r="G140" i="4"/>
  <c r="E140" i="4"/>
  <c r="F140" i="4" s="1"/>
  <c r="I139" i="4"/>
  <c r="G139" i="4"/>
  <c r="E139" i="4"/>
  <c r="F139" i="4" s="1"/>
  <c r="I138" i="4"/>
  <c r="G138" i="4"/>
  <c r="E138" i="4"/>
  <c r="I137" i="4"/>
  <c r="G137" i="4"/>
  <c r="E137" i="4"/>
  <c r="I136" i="4"/>
  <c r="G136" i="4"/>
  <c r="H136" i="4" s="1"/>
  <c r="E136" i="4"/>
  <c r="I135" i="4"/>
  <c r="G135" i="4"/>
  <c r="H135" i="4" s="1"/>
  <c r="E135" i="4"/>
  <c r="F135" i="4" s="1"/>
  <c r="I117" i="4"/>
  <c r="G117" i="4"/>
  <c r="E117" i="4"/>
  <c r="I116" i="4"/>
  <c r="G116" i="4"/>
  <c r="E116" i="4"/>
  <c r="I115" i="4"/>
  <c r="J115" i="4" s="1"/>
  <c r="G115" i="4"/>
  <c r="E115" i="4"/>
  <c r="K115" i="4" s="1"/>
  <c r="I114" i="4"/>
  <c r="J114" i="4" s="1"/>
  <c r="G114" i="4"/>
  <c r="K114" i="4" s="1"/>
  <c r="E114" i="4"/>
  <c r="I113" i="4"/>
  <c r="J113" i="4" s="1"/>
  <c r="G113" i="4"/>
  <c r="E113" i="4"/>
  <c r="F113" i="4" s="1"/>
  <c r="I112" i="4"/>
  <c r="K112" i="4" s="1"/>
  <c r="G112" i="4"/>
  <c r="E112" i="4"/>
  <c r="F112" i="4" s="1"/>
  <c r="I111" i="4"/>
  <c r="G111" i="4"/>
  <c r="H111" i="4" s="1"/>
  <c r="E111" i="4"/>
  <c r="K111" i="4" s="1"/>
  <c r="I110" i="4"/>
  <c r="G110" i="4"/>
  <c r="H110" i="4" s="1"/>
  <c r="E110" i="4"/>
  <c r="I109" i="4"/>
  <c r="K109" i="4" s="1"/>
  <c r="G109" i="4"/>
  <c r="H109" i="4" s="1"/>
  <c r="E109" i="4"/>
  <c r="F109" i="4" s="1"/>
  <c r="I92" i="4"/>
  <c r="G92" i="4"/>
  <c r="E92" i="4"/>
  <c r="I91" i="4"/>
  <c r="G91" i="4"/>
  <c r="E91" i="4"/>
  <c r="I90" i="4"/>
  <c r="G90" i="4"/>
  <c r="E90" i="4"/>
  <c r="K90" i="4" s="1"/>
  <c r="I89" i="4"/>
  <c r="G89" i="4"/>
  <c r="E89" i="4"/>
  <c r="K89" i="4" s="1"/>
  <c r="I88" i="4"/>
  <c r="J88" i="4" s="1"/>
  <c r="G88" i="4"/>
  <c r="E88" i="4"/>
  <c r="F88" i="4" s="1"/>
  <c r="I87" i="4"/>
  <c r="G87" i="4"/>
  <c r="E87" i="4"/>
  <c r="I86" i="4"/>
  <c r="G86" i="4"/>
  <c r="E86" i="4"/>
  <c r="I85" i="4"/>
  <c r="G85" i="4"/>
  <c r="E85" i="4"/>
  <c r="I84" i="4"/>
  <c r="G84" i="4"/>
  <c r="E84" i="4"/>
  <c r="F84" i="4" s="1"/>
  <c r="I83" i="4"/>
  <c r="G83" i="4"/>
  <c r="H83" i="4" s="1"/>
  <c r="E83" i="4"/>
  <c r="F83" i="4" s="1"/>
  <c r="I65" i="4"/>
  <c r="G65" i="4"/>
  <c r="H65" i="4" s="1"/>
  <c r="E65" i="4"/>
  <c r="F65" i="4" s="1"/>
  <c r="I64" i="4"/>
  <c r="G64" i="4"/>
  <c r="E64" i="4"/>
  <c r="I63" i="4"/>
  <c r="G63" i="4"/>
  <c r="E63" i="4"/>
  <c r="I62" i="4"/>
  <c r="G62" i="4"/>
  <c r="E62" i="4"/>
  <c r="I61" i="4"/>
  <c r="G61" i="4"/>
  <c r="E61" i="4"/>
  <c r="I60" i="4"/>
  <c r="J60" i="4" s="1"/>
  <c r="G60" i="4"/>
  <c r="H60" i="4" s="1"/>
  <c r="E60" i="4"/>
  <c r="K60" i="4" s="1"/>
  <c r="I59" i="4"/>
  <c r="J59" i="4" s="1"/>
  <c r="G59" i="4"/>
  <c r="E59" i="4"/>
  <c r="I58" i="4"/>
  <c r="G58" i="4"/>
  <c r="E58" i="4"/>
  <c r="F58" i="4" s="1"/>
  <c r="I57" i="4"/>
  <c r="G57" i="4"/>
  <c r="E57" i="4"/>
  <c r="K57" i="4" s="1"/>
  <c r="I40" i="4"/>
  <c r="G40" i="4"/>
  <c r="E40" i="4"/>
  <c r="I39" i="4"/>
  <c r="G39" i="4"/>
  <c r="H39" i="4" s="1"/>
  <c r="E39" i="4"/>
  <c r="F39" i="4" s="1"/>
  <c r="I38" i="4"/>
  <c r="G38" i="4"/>
  <c r="E38" i="4"/>
  <c r="F38" i="4" s="1"/>
  <c r="I37" i="4"/>
  <c r="G37" i="4"/>
  <c r="E37" i="4"/>
  <c r="F37" i="4" s="1"/>
  <c r="L37" i="4" s="1"/>
  <c r="I36" i="4"/>
  <c r="G36" i="4"/>
  <c r="K36" i="4" s="1"/>
  <c r="E36" i="4"/>
  <c r="I35" i="4"/>
  <c r="G35" i="4"/>
  <c r="E35" i="4"/>
  <c r="I34" i="4"/>
  <c r="G34" i="4"/>
  <c r="E34" i="4"/>
  <c r="I33" i="4"/>
  <c r="J33" i="4" s="1"/>
  <c r="G33" i="4"/>
  <c r="E33" i="4"/>
  <c r="F33" i="4" s="1"/>
  <c r="I32" i="4"/>
  <c r="G32" i="4"/>
  <c r="E32" i="4"/>
  <c r="F32" i="4" s="1"/>
  <c r="I31" i="4"/>
  <c r="G31" i="4"/>
  <c r="E31" i="4"/>
  <c r="I9" i="4"/>
  <c r="J9" i="4" s="1"/>
  <c r="G9" i="4"/>
  <c r="E9" i="4"/>
  <c r="F9" i="4" s="1"/>
  <c r="I8" i="4"/>
  <c r="J8" i="4" s="1"/>
  <c r="G8" i="4"/>
  <c r="E8" i="4"/>
  <c r="F8" i="4" s="1"/>
  <c r="I7" i="4"/>
  <c r="J7" i="4" s="1"/>
  <c r="G7" i="4"/>
  <c r="E7" i="4"/>
  <c r="I6" i="4"/>
  <c r="G6" i="4"/>
  <c r="E6" i="4"/>
  <c r="I5" i="4"/>
  <c r="J5" i="4" s="1"/>
  <c r="G5" i="4"/>
  <c r="H5" i="4" s="1"/>
  <c r="E5" i="4"/>
  <c r="O19" i="3"/>
  <c r="O18" i="3"/>
  <c r="O17" i="3"/>
  <c r="O16" i="3"/>
  <c r="O15" i="3"/>
  <c r="O14" i="3"/>
  <c r="O13" i="3"/>
  <c r="O12" i="3"/>
  <c r="O11" i="3"/>
  <c r="O10" i="3"/>
  <c r="O9" i="3"/>
  <c r="O8" i="3"/>
  <c r="O7" i="3"/>
  <c r="O6" i="3"/>
  <c r="O5" i="3"/>
  <c r="J341" i="4"/>
  <c r="I22" i="5" s="1"/>
  <c r="J22" i="5" s="1"/>
  <c r="J317" i="4"/>
  <c r="F295" i="4"/>
  <c r="F294" i="4"/>
  <c r="H294" i="4"/>
  <c r="J294" i="4"/>
  <c r="K294" i="4"/>
  <c r="F293" i="4"/>
  <c r="H293" i="4"/>
  <c r="J293" i="4"/>
  <c r="K293" i="4"/>
  <c r="J292" i="4"/>
  <c r="F291" i="4"/>
  <c r="H269" i="4"/>
  <c r="J269" i="4"/>
  <c r="F268" i="4"/>
  <c r="H268" i="4"/>
  <c r="J268" i="4"/>
  <c r="K268" i="4"/>
  <c r="F267" i="4"/>
  <c r="H267" i="4"/>
  <c r="K267" i="4"/>
  <c r="F266" i="4"/>
  <c r="L266" i="4" s="1"/>
  <c r="H266" i="4"/>
  <c r="J266" i="4"/>
  <c r="F265" i="4"/>
  <c r="H265" i="4"/>
  <c r="H240" i="4"/>
  <c r="H263" i="4" s="1"/>
  <c r="G18" i="5" s="1"/>
  <c r="H18" i="5" s="1"/>
  <c r="J240" i="4"/>
  <c r="H239" i="4"/>
  <c r="J239" i="4"/>
  <c r="J263" i="4" s="1"/>
  <c r="I18" i="5" s="1"/>
  <c r="J18" i="5" s="1"/>
  <c r="F213" i="4"/>
  <c r="J213" i="4"/>
  <c r="J211" i="4"/>
  <c r="I16" i="5" s="1"/>
  <c r="J16" i="5" s="1"/>
  <c r="J188" i="4"/>
  <c r="H187" i="4"/>
  <c r="J187" i="4"/>
  <c r="H166" i="4"/>
  <c r="J166" i="4"/>
  <c r="F165" i="4"/>
  <c r="F164" i="4"/>
  <c r="H164" i="4"/>
  <c r="H163" i="4"/>
  <c r="J163" i="4"/>
  <c r="F162" i="4"/>
  <c r="H162" i="4"/>
  <c r="H161" i="4"/>
  <c r="J161" i="4"/>
  <c r="F142" i="4"/>
  <c r="H142" i="4"/>
  <c r="J142" i="4"/>
  <c r="F141" i="4"/>
  <c r="H141" i="4"/>
  <c r="J141" i="4"/>
  <c r="K141" i="4"/>
  <c r="H140" i="4"/>
  <c r="H139" i="4"/>
  <c r="J139" i="4"/>
  <c r="H138" i="4"/>
  <c r="J138" i="4"/>
  <c r="F137" i="4"/>
  <c r="H137" i="4"/>
  <c r="J137" i="4"/>
  <c r="F136" i="4"/>
  <c r="J136" i="4"/>
  <c r="J135" i="4"/>
  <c r="K135" i="4"/>
  <c r="F117" i="4"/>
  <c r="H117" i="4"/>
  <c r="J117" i="4"/>
  <c r="H116" i="4"/>
  <c r="J116" i="4"/>
  <c r="F115" i="4"/>
  <c r="H115" i="4"/>
  <c r="F114" i="4"/>
  <c r="H114" i="4"/>
  <c r="H113" i="4"/>
  <c r="H112" i="4"/>
  <c r="J112" i="4"/>
  <c r="J111" i="4"/>
  <c r="F110" i="4"/>
  <c r="J110" i="4"/>
  <c r="H92" i="4"/>
  <c r="J92" i="4"/>
  <c r="H91" i="4"/>
  <c r="J91" i="4"/>
  <c r="F90" i="4"/>
  <c r="H90" i="4"/>
  <c r="J90" i="4"/>
  <c r="F89" i="4"/>
  <c r="H89" i="4"/>
  <c r="J89" i="4"/>
  <c r="H88" i="4"/>
  <c r="H87" i="4"/>
  <c r="J87" i="4"/>
  <c r="H86" i="4"/>
  <c r="J86" i="4"/>
  <c r="H85" i="4"/>
  <c r="J85" i="4"/>
  <c r="H84" i="4"/>
  <c r="J84" i="4"/>
  <c r="K84" i="4"/>
  <c r="J83" i="4"/>
  <c r="J65" i="4"/>
  <c r="F64" i="4"/>
  <c r="H64" i="4"/>
  <c r="J64" i="4"/>
  <c r="K64" i="4"/>
  <c r="F63" i="4"/>
  <c r="H63" i="4"/>
  <c r="J63" i="4"/>
  <c r="K63" i="4"/>
  <c r="F62" i="4"/>
  <c r="H62" i="4"/>
  <c r="J62" i="4"/>
  <c r="H61" i="4"/>
  <c r="J61" i="4"/>
  <c r="F60" i="4"/>
  <c r="F59" i="4"/>
  <c r="H59" i="4"/>
  <c r="H58" i="4"/>
  <c r="J58" i="4"/>
  <c r="F57" i="4"/>
  <c r="H57" i="4"/>
  <c r="J57" i="4"/>
  <c r="F40" i="4"/>
  <c r="H40" i="4"/>
  <c r="J40" i="4"/>
  <c r="K40" i="4"/>
  <c r="J39" i="4"/>
  <c r="H38" i="4"/>
  <c r="J38" i="4"/>
  <c r="H37" i="4"/>
  <c r="J37" i="4"/>
  <c r="K37" i="4"/>
  <c r="F36" i="4"/>
  <c r="H36" i="4"/>
  <c r="J36" i="4"/>
  <c r="F35" i="4"/>
  <c r="H35" i="4"/>
  <c r="J35" i="4"/>
  <c r="K35" i="4"/>
  <c r="F34" i="4"/>
  <c r="H34" i="4"/>
  <c r="J34" i="4"/>
  <c r="H33" i="4"/>
  <c r="H32" i="4"/>
  <c r="J32" i="4"/>
  <c r="F31" i="4"/>
  <c r="H31" i="4"/>
  <c r="J31" i="4"/>
  <c r="H9" i="4"/>
  <c r="H8" i="4"/>
  <c r="F7" i="4"/>
  <c r="H7" i="4"/>
  <c r="H6" i="4"/>
  <c r="J6" i="4"/>
  <c r="F5" i="4"/>
  <c r="D6" i="6" l="1"/>
  <c r="D12" i="6"/>
  <c r="D13" i="6"/>
  <c r="L317" i="4"/>
  <c r="L341" i="4" s="1"/>
  <c r="F341" i="4"/>
  <c r="E22" i="5" s="1"/>
  <c r="K317" i="4"/>
  <c r="K295" i="4"/>
  <c r="L295" i="4"/>
  <c r="L294" i="4"/>
  <c r="J315" i="4"/>
  <c r="I21" i="5" s="1"/>
  <c r="J21" i="5" s="1"/>
  <c r="L293" i="4"/>
  <c r="K292" i="4"/>
  <c r="F292" i="4"/>
  <c r="H291" i="4"/>
  <c r="H315" i="4" s="1"/>
  <c r="G21" i="5" s="1"/>
  <c r="H21" i="5" s="1"/>
  <c r="F269" i="4"/>
  <c r="L269" i="4" s="1"/>
  <c r="L268" i="4"/>
  <c r="H289" i="4"/>
  <c r="G20" i="5" s="1"/>
  <c r="H20" i="5" s="1"/>
  <c r="J289" i="4"/>
  <c r="I20" i="5" s="1"/>
  <c r="J20" i="5" s="1"/>
  <c r="L267" i="4"/>
  <c r="K266" i="4"/>
  <c r="L265" i="4"/>
  <c r="K240" i="4"/>
  <c r="F240" i="4"/>
  <c r="L240" i="4" s="1"/>
  <c r="F239" i="4"/>
  <c r="J237" i="4"/>
  <c r="I17" i="5" s="1"/>
  <c r="J17" i="5" s="1"/>
  <c r="I15" i="5" s="1"/>
  <c r="J15" i="5" s="1"/>
  <c r="H237" i="4"/>
  <c r="G17" i="5" s="1"/>
  <c r="H17" i="5" s="1"/>
  <c r="F214" i="4"/>
  <c r="L214" i="4" s="1"/>
  <c r="L213" i="4"/>
  <c r="K213" i="4"/>
  <c r="K188" i="4"/>
  <c r="F188" i="4"/>
  <c r="L188" i="4" s="1"/>
  <c r="F187" i="4"/>
  <c r="L166" i="4"/>
  <c r="K166" i="4"/>
  <c r="H165" i="4"/>
  <c r="L165" i="4" s="1"/>
  <c r="K164" i="4"/>
  <c r="L164" i="4"/>
  <c r="K163" i="4"/>
  <c r="F163" i="4"/>
  <c r="L163" i="4" s="1"/>
  <c r="J162" i="4"/>
  <c r="J185" i="4" s="1"/>
  <c r="I14" i="5" s="1"/>
  <c r="J14" i="5" s="1"/>
  <c r="L162" i="4"/>
  <c r="L161" i="4"/>
  <c r="K161" i="4"/>
  <c r="L142" i="4"/>
  <c r="L141" i="4"/>
  <c r="J159" i="4"/>
  <c r="I13" i="5" s="1"/>
  <c r="J13" i="5" s="1"/>
  <c r="L140" i="4"/>
  <c r="K140" i="4"/>
  <c r="L139" i="4"/>
  <c r="K139" i="4"/>
  <c r="K138" i="4"/>
  <c r="F138" i="4"/>
  <c r="L138" i="4" s="1"/>
  <c r="K137" i="4"/>
  <c r="L137" i="4"/>
  <c r="K136" i="4"/>
  <c r="H159" i="4"/>
  <c r="G13" i="5" s="1"/>
  <c r="H13" i="5" s="1"/>
  <c r="L136" i="4"/>
  <c r="L135" i="4"/>
  <c r="F159" i="4"/>
  <c r="E13" i="5" s="1"/>
  <c r="F13" i="5" s="1"/>
  <c r="L117" i="4"/>
  <c r="K117" i="4"/>
  <c r="K116" i="4"/>
  <c r="F116" i="4"/>
  <c r="L116" i="4" s="1"/>
  <c r="L115" i="4"/>
  <c r="L114" i="4"/>
  <c r="L113" i="4"/>
  <c r="K113" i="4"/>
  <c r="L112" i="4"/>
  <c r="F111" i="4"/>
  <c r="L111" i="4" s="1"/>
  <c r="L110" i="4"/>
  <c r="H133" i="4"/>
  <c r="G12" i="5" s="1"/>
  <c r="H12" i="5" s="1"/>
  <c r="K110" i="4"/>
  <c r="J109" i="4"/>
  <c r="J133" i="4" s="1"/>
  <c r="I12" i="5" s="1"/>
  <c r="J12" i="5" s="1"/>
  <c r="L109" i="4"/>
  <c r="F133" i="4"/>
  <c r="E12" i="5" s="1"/>
  <c r="K92" i="4"/>
  <c r="F92" i="4"/>
  <c r="L92" i="4" s="1"/>
  <c r="K91" i="4"/>
  <c r="F91" i="4"/>
  <c r="L91" i="4" s="1"/>
  <c r="L90" i="4"/>
  <c r="L89" i="4"/>
  <c r="L88" i="4"/>
  <c r="K88" i="4"/>
  <c r="K87" i="4"/>
  <c r="F87" i="4"/>
  <c r="L87" i="4" s="1"/>
  <c r="J107" i="4"/>
  <c r="I11" i="5" s="1"/>
  <c r="J11" i="5" s="1"/>
  <c r="K86" i="4"/>
  <c r="F86" i="4"/>
  <c r="L86" i="4" s="1"/>
  <c r="H107" i="4"/>
  <c r="G11" i="5" s="1"/>
  <c r="H11" i="5" s="1"/>
  <c r="K85" i="4"/>
  <c r="F85" i="4"/>
  <c r="L85" i="4" s="1"/>
  <c r="L84" i="4"/>
  <c r="L83" i="4"/>
  <c r="K83" i="4"/>
  <c r="L65" i="4"/>
  <c r="K65" i="4"/>
  <c r="L64" i="4"/>
  <c r="L63" i="4"/>
  <c r="L62" i="4"/>
  <c r="K62" i="4"/>
  <c r="K61" i="4"/>
  <c r="F61" i="4"/>
  <c r="L61" i="4" s="1"/>
  <c r="L60" i="4"/>
  <c r="J81" i="4"/>
  <c r="I10" i="5" s="1"/>
  <c r="J10" i="5" s="1"/>
  <c r="K59" i="4"/>
  <c r="L59" i="4"/>
  <c r="H81" i="4"/>
  <c r="G10" i="5" s="1"/>
  <c r="H10" i="5" s="1"/>
  <c r="L58" i="4"/>
  <c r="K58" i="4"/>
  <c r="L57" i="4"/>
  <c r="F81" i="4"/>
  <c r="E10" i="5" s="1"/>
  <c r="F10" i="5" s="1"/>
  <c r="L40" i="4"/>
  <c r="K39" i="4"/>
  <c r="L39" i="4"/>
  <c r="L38" i="4"/>
  <c r="K38" i="4"/>
  <c r="L36" i="4"/>
  <c r="L35" i="4"/>
  <c r="L34" i="4"/>
  <c r="K34" i="4"/>
  <c r="K33" i="4"/>
  <c r="J55" i="4"/>
  <c r="I9" i="5" s="1"/>
  <c r="J9" i="5" s="1"/>
  <c r="L33" i="4"/>
  <c r="L32" i="4"/>
  <c r="H55" i="4"/>
  <c r="G9" i="5" s="1"/>
  <c r="H9" i="5" s="1"/>
  <c r="K32" i="4"/>
  <c r="L31" i="4"/>
  <c r="K31" i="4"/>
  <c r="F55" i="4"/>
  <c r="E9" i="5" s="1"/>
  <c r="F9" i="5" s="1"/>
  <c r="L9" i="4"/>
  <c r="K9" i="4"/>
  <c r="L8" i="4"/>
  <c r="K8" i="4"/>
  <c r="L7" i="4"/>
  <c r="K7" i="4"/>
  <c r="J29" i="4"/>
  <c r="I8" i="5" s="1"/>
  <c r="J8" i="5" s="1"/>
  <c r="K6" i="4"/>
  <c r="H29" i="4"/>
  <c r="G8" i="5" s="1"/>
  <c r="H8" i="5" s="1"/>
  <c r="F6" i="4"/>
  <c r="L6" i="4" s="1"/>
  <c r="L5" i="4"/>
  <c r="K5" i="4"/>
  <c r="G15" i="5"/>
  <c r="H15" i="5" s="1"/>
  <c r="D16" i="6" l="1"/>
  <c r="D17" i="6" s="1"/>
  <c r="K22" i="5"/>
  <c r="F22" i="5"/>
  <c r="L22" i="5" s="1"/>
  <c r="I19" i="5"/>
  <c r="J19" i="5" s="1"/>
  <c r="L292" i="4"/>
  <c r="F315" i="4"/>
  <c r="E21" i="5" s="1"/>
  <c r="F21" i="5" s="1"/>
  <c r="L21" i="5" s="1"/>
  <c r="L291" i="4"/>
  <c r="L315" i="4" s="1"/>
  <c r="G19" i="5"/>
  <c r="H19" i="5" s="1"/>
  <c r="F289" i="4"/>
  <c r="E20" i="5" s="1"/>
  <c r="F20" i="5" s="1"/>
  <c r="L289" i="4"/>
  <c r="L239" i="4"/>
  <c r="L263" i="4" s="1"/>
  <c r="F263" i="4"/>
  <c r="E18" i="5" s="1"/>
  <c r="F237" i="4"/>
  <c r="E17" i="5" s="1"/>
  <c r="L237" i="4"/>
  <c r="L187" i="4"/>
  <c r="L211" i="4" s="1"/>
  <c r="F211" i="4"/>
  <c r="E16" i="5" s="1"/>
  <c r="H185" i="4"/>
  <c r="G14" i="5" s="1"/>
  <c r="H14" i="5" s="1"/>
  <c r="G7" i="5" s="1"/>
  <c r="H7" i="5" s="1"/>
  <c r="F185" i="4"/>
  <c r="E14" i="5" s="1"/>
  <c r="L185" i="4"/>
  <c r="L159" i="4"/>
  <c r="L13" i="5"/>
  <c r="K13" i="5"/>
  <c r="L133" i="4"/>
  <c r="K12" i="5"/>
  <c r="F12" i="5"/>
  <c r="L12" i="5" s="1"/>
  <c r="F107" i="4"/>
  <c r="E11" i="5" s="1"/>
  <c r="K11" i="5" s="1"/>
  <c r="L107" i="4"/>
  <c r="L81" i="4"/>
  <c r="L10" i="5"/>
  <c r="K10" i="5"/>
  <c r="I7" i="5"/>
  <c r="J7" i="5" s="1"/>
  <c r="L55" i="4"/>
  <c r="L9" i="5"/>
  <c r="K9" i="5"/>
  <c r="F29" i="4"/>
  <c r="E8" i="5" s="1"/>
  <c r="L29" i="4"/>
  <c r="D18" i="6" l="1"/>
  <c r="D19" i="6" s="1"/>
  <c r="I6" i="5"/>
  <c r="J6" i="5" s="1"/>
  <c r="I5" i="5" s="1"/>
  <c r="J5" i="5" s="1"/>
  <c r="J29" i="5" s="1"/>
  <c r="K21" i="5"/>
  <c r="E19" i="5"/>
  <c r="F19" i="5" s="1"/>
  <c r="L19" i="5" s="1"/>
  <c r="G6" i="5"/>
  <c r="H6" i="5" s="1"/>
  <c r="G5" i="5" s="1"/>
  <c r="H5" i="5" s="1"/>
  <c r="H29" i="5" s="1"/>
  <c r="K19" i="5"/>
  <c r="K20" i="5"/>
  <c r="L20" i="5"/>
  <c r="F18" i="5"/>
  <c r="L18" i="5" s="1"/>
  <c r="K18" i="5"/>
  <c r="F17" i="5"/>
  <c r="L17" i="5" s="1"/>
  <c r="K17" i="5"/>
  <c r="K16" i="5"/>
  <c r="F16" i="5"/>
  <c r="F14" i="5"/>
  <c r="L14" i="5" s="1"/>
  <c r="K14" i="5"/>
  <c r="F11" i="5"/>
  <c r="L11" i="5" s="1"/>
  <c r="F8" i="5"/>
  <c r="K8" i="5"/>
  <c r="D20" i="6" l="1"/>
  <c r="D21" i="6" s="1"/>
  <c r="E16" i="7" s="1"/>
  <c r="G16" i="7" s="1"/>
  <c r="E15" i="5"/>
  <c r="L16" i="5"/>
  <c r="L8" i="5"/>
  <c r="E7" i="5"/>
  <c r="F15" i="5" l="1"/>
  <c r="L15" i="5" s="1"/>
  <c r="K15" i="5"/>
  <c r="F7" i="5"/>
  <c r="K7" i="5"/>
  <c r="E6" i="5" l="1"/>
  <c r="L7" i="5"/>
  <c r="F6" i="5" l="1"/>
  <c r="K6" i="5"/>
  <c r="L6" i="5" l="1"/>
  <c r="E5" i="5"/>
  <c r="F5" i="5" l="1"/>
  <c r="K5" i="5"/>
  <c r="L5" i="5" l="1"/>
  <c r="L29" i="5" s="1"/>
  <c r="F29" i="5"/>
</calcChain>
</file>

<file path=xl/sharedStrings.xml><?xml version="1.0" encoding="utf-8"?>
<sst xmlns="http://schemas.openxmlformats.org/spreadsheetml/2006/main" count="1711" uniqueCount="335">
  <si>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</si>
  <si>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</si>
  <si>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</si>
  <si>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</si>
  <si>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</si>
  <si>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</si>
  <si>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</si>
  <si>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</si>
  <si>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</si>
  <si>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</si>
  <si>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</si>
  <si>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</si>
  <si>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</si>
  <si>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</si>
  <si>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</si>
  <si>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</si>
  <si>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</si>
  <si>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</si>
  <si>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</si>
  <si>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</si>
  <si>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</si>
  <si>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</si>
  <si>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</si>
  <si>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</si>
  <si>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</si>
  <si>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</si>
  <si>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</si>
  <si>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</si>
  <si>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</si>
  <si>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</si>
  <si>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</si>
  <si>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</si>
  <si>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</si>
  <si>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</si>
  <si>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</si>
  <si>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</si>
  <si>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</si>
  <si>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</si>
  <si>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</si>
  <si>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</si>
  <si>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</si>
  <si>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</si>
  <si>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</si>
  <si>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</si>
  <si>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</si>
  <si>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</si>
  <si>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</si>
  <si>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</si>
  <si>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</si>
  <si>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</si>
  <si>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</si>
  <si>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</si>
  <si>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</si>
  <si>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</si>
  <si>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01010101  행정동 1호기</t>
  </si>
  <si>
    <t>01010101</t>
  </si>
  <si>
    <t>WIRE ROPE</t>
  </si>
  <si>
    <t>D12, E종, OTIS 전용, GOV. ROPE</t>
  </si>
  <si>
    <t>MT</t>
  </si>
  <si>
    <t>566B22A16AAA4669E5B11AEA2E41E8F8671A49</t>
  </si>
  <si>
    <t>F</t>
  </si>
  <si>
    <t>T</t>
  </si>
  <si>
    <t>01010101566B22A16AAA4669E5B11AEA2E41E8F8671A49</t>
  </si>
  <si>
    <t>WORKING BOBBIN PACK</t>
  </si>
  <si>
    <t>660*660*450(표준)</t>
  </si>
  <si>
    <t>EA</t>
  </si>
  <si>
    <t>566B22A16AAA4669E5B11AEA2E41E8F8660C28</t>
  </si>
  <si>
    <t>01010101566B22A16AAA4669E5B11AEA2E41E8F8660C28</t>
  </si>
  <si>
    <t>GOV. WT PULLY ASY.</t>
  </si>
  <si>
    <t>D-WS3,D315,PRC 전용</t>
  </si>
  <si>
    <t>566B22A16AAA4669E5B11AEA2E41E8F8660DCF</t>
  </si>
  <si>
    <t>01010101566B22A16AAA4669E5B11AEA2E41E8F8660DCF</t>
  </si>
  <si>
    <t>MOHAIR TAPE</t>
  </si>
  <si>
    <t>3.5T * 10mm*5</t>
  </si>
  <si>
    <t>566B22A16AAA4669E5B11AEA2E41E8F866084D</t>
  </si>
  <si>
    <t>01010101566B22A16AAA4669E5B11AEA2E41E8F866084D</t>
  </si>
  <si>
    <t>고급기술자</t>
  </si>
  <si>
    <t>일반공사 직종</t>
  </si>
  <si>
    <t>인</t>
  </si>
  <si>
    <t>518062716FED7F624E021893B8DC123F2F5195</t>
  </si>
  <si>
    <t>01010101518062716FED7F624E021893B8DC123F2F5195</t>
  </si>
  <si>
    <t>[ 합           계 ]</t>
  </si>
  <si>
    <t>TOTAL</t>
  </si>
  <si>
    <t>01010102  행정동 2호기</t>
  </si>
  <si>
    <t>01010102</t>
  </si>
  <si>
    <t>BEAM PULLY ASY</t>
  </si>
  <si>
    <t>STD41-15BA</t>
  </si>
  <si>
    <t>566B22A16AAA4669E5B11AEA2E41E8F867131A</t>
  </si>
  <si>
    <t>01010102566B22A16AAA4669E5B11AEA2E41E8F867131A</t>
  </si>
  <si>
    <t>CAR PULLY ASY(2655C)</t>
  </si>
  <si>
    <t>2655C, D12*6, D:550</t>
  </si>
  <si>
    <t>566B22A16AAA4669E5B11AEA2E41E8F8671273</t>
  </si>
  <si>
    <t>01010102566B22A16AAA4669E5B11AEA2E41E8F8671273</t>
  </si>
  <si>
    <t>CWT PULLY ASY(2655W)</t>
  </si>
  <si>
    <t>2655W, D12*6, D:550, KP=212</t>
  </si>
  <si>
    <t>566B22A16AAA4669E5B11AEA2E41E8F8671046</t>
  </si>
  <si>
    <t>01010102566B22A16AAA4669E5B11AEA2E41E8F8671046</t>
  </si>
  <si>
    <t>01010102566B22A16AAA4669E5B11AEA2E41E8F8671A49</t>
  </si>
  <si>
    <t>01010102566B22A16AAA4669E5B11AEA2E41E8F8660C28</t>
  </si>
  <si>
    <t>01010102566B22A16AAA4669E5B11AEA2E41E8F8660DCF</t>
  </si>
  <si>
    <t>C, R, W PULLY ASY.</t>
  </si>
  <si>
    <t>6671</t>
  </si>
  <si>
    <t>566B22A16AAA4669E5B11AEA2E41E8F8660ED6</t>
  </si>
  <si>
    <t>01010102566B22A16AAA4669E5B11AEA2E41E8F8660ED6</t>
  </si>
  <si>
    <t>01010102566B22A16AAA4669E5B11AEA2E41E8F866084D</t>
  </si>
  <si>
    <t>POWER SUPPLY (SMPS)</t>
  </si>
  <si>
    <t>OTIS50-EE, 110V/+5,+15,-15</t>
  </si>
  <si>
    <t>566B22A16AAA4669E5B11AEA2E41E8F8660954</t>
  </si>
  <si>
    <t>01010102566B22A16AAA4669E5B11AEA2E41E8F8660954</t>
  </si>
  <si>
    <t>01010102518062716FED7F624E021893B8DC123F2F5195</t>
  </si>
  <si>
    <t>01010103  행정동 3호기</t>
  </si>
  <si>
    <t>01010103</t>
  </si>
  <si>
    <t>01010103566B22A16AAA4669E5B11AEA2E41E8F867131A</t>
  </si>
  <si>
    <t>01010103566B22A16AAA4669E5B11AEA2E41E8F8671273</t>
  </si>
  <si>
    <t>01010103566B22A16AAA4669E5B11AEA2E41E8F8671046</t>
  </si>
  <si>
    <t>01010103566B22A16AAA4669E5B11AEA2E41E8F8671A49</t>
  </si>
  <si>
    <t>01010103566B22A16AAA4669E5B11AEA2E41E8F8660C28</t>
  </si>
  <si>
    <t>01010103566B22A16AAA4669E5B11AEA2E41E8F8660DCF</t>
  </si>
  <si>
    <t>01010103566B22A16AAA4669E5B11AEA2E41E8F8660ED6</t>
  </si>
  <si>
    <t>01010103566B22A16AAA4669E5B11AEA2E41E8F866084D</t>
  </si>
  <si>
    <t>01010103518062716FED7F624E021893B8DC123F2F5195</t>
  </si>
  <si>
    <t>01010104  행정동 4호기</t>
  </si>
  <si>
    <t>01010104</t>
  </si>
  <si>
    <t>01010104566B22A16AAA4669E5B11AEA2E41E8F867131A</t>
  </si>
  <si>
    <t>01010104566B22A16AAA4669E5B11AEA2E41E8F8671273</t>
  </si>
  <si>
    <t>01010104566B22A16AAA4669E5B11AEA2E41E8F8671046</t>
  </si>
  <si>
    <t>01010104566B22A16AAA4669E5B11AEA2E41E8F8671A49</t>
  </si>
  <si>
    <t>01010104566B22A16AAA4669E5B11AEA2E41E8F8660C28</t>
  </si>
  <si>
    <t>01010104566B22A16AAA4669E5B11AEA2E41E8F8660DCF</t>
  </si>
  <si>
    <t>01010104566B22A16AAA4669E5B11AEA2E41E8F8660ED6</t>
  </si>
  <si>
    <t>01010104566B22A16AAA4669E5B11AEA2E41E8F866084D</t>
  </si>
  <si>
    <t>01010104566B22A16AAA4669E5B11AEA2E41E8F8660954</t>
  </si>
  <si>
    <t>01010104518062716FED7F624E021893B8DC123F2F5195</t>
  </si>
  <si>
    <t>01010105  행정동 5호기</t>
  </si>
  <si>
    <t>01010105</t>
  </si>
  <si>
    <t>01010105566B22A16AAA4669E5B11AEA2E41E8F867131A</t>
  </si>
  <si>
    <t>01010105566B22A16AAA4669E5B11AEA2E41E8F8671273</t>
  </si>
  <si>
    <t>01010105566B22A16AAA4669E5B11AEA2E41E8F8671046</t>
  </si>
  <si>
    <t>01010105566B22A16AAA4669E5B11AEA2E41E8F8671A49</t>
  </si>
  <si>
    <t>01010105566B22A16AAA4669E5B11AEA2E41E8F8660C28</t>
  </si>
  <si>
    <t>01010105566B22A16AAA4669E5B11AEA2E41E8F8660DCF</t>
  </si>
  <si>
    <t>01010105566B22A16AAA4669E5B11AEA2E41E8F866084D</t>
  </si>
  <si>
    <t>01010105566B22A16AAA4669E5B11AEA2E41E8F8660954</t>
  </si>
  <si>
    <t>01010105518062716FED7F624E021893B8DC123F2F5195</t>
  </si>
  <si>
    <t>01010106  행정동 6호기</t>
  </si>
  <si>
    <t>01010106</t>
  </si>
  <si>
    <t>01010106566B22A16AAA4669E5B11AEA2E41E8F867131A</t>
  </si>
  <si>
    <t>01010106566B22A16AAA4669E5B11AEA2E41E8F8671273</t>
  </si>
  <si>
    <t>01010106566B22A16AAA4669E5B11AEA2E41E8F8671A49</t>
  </si>
  <si>
    <t>01010106566B22A16AAA4669E5B11AEA2E41E8F8660C28</t>
  </si>
  <si>
    <t>01010106566B22A16AAA4669E5B11AEA2E41E8F8660DCF</t>
  </si>
  <si>
    <t>01010106566B22A16AAA4669E5B11AEA2E41E8F866084D</t>
  </si>
  <si>
    <t>01010106566B22A16AAA4669E5B11AEA2E41E8F8660954</t>
  </si>
  <si>
    <t>01010106518062716FED7F624E021893B8DC123F2F5195</t>
  </si>
  <si>
    <t>01010107  행정동 7호기</t>
  </si>
  <si>
    <t>01010107</t>
  </si>
  <si>
    <t>SHEAVE(H309-2460)-SV</t>
  </si>
  <si>
    <t>H309,12*4, D600</t>
  </si>
  <si>
    <t>566B22A16AAA4669E5B11AEA2E41E8F8671B50</t>
  </si>
  <si>
    <t>01010107566B22A16AAA4669E5B11AEA2E41E8F8671B50</t>
  </si>
  <si>
    <t>01010107566B22A16AAA4669E5B11AEA2E41E8F8671A49</t>
  </si>
  <si>
    <t>01010107566B22A16AAA4669E5B11AEA2E41E8F8660C28</t>
  </si>
  <si>
    <t>01010107566B22A16AAA4669E5B11AEA2E41E8F8660DCF</t>
  </si>
  <si>
    <t>01010107566B22A16AAA4669E5B11AEA2E41E8F866084D</t>
  </si>
  <si>
    <t>01010107518062716FED7F624E021893B8DC123F2F5195</t>
  </si>
  <si>
    <t>010102</t>
  </si>
  <si>
    <t>01010201  의회동 1호기</t>
  </si>
  <si>
    <t>01010201</t>
  </si>
  <si>
    <t>01010201566B22A16AAA4669E5B11AEA2E41E8F866084D</t>
  </si>
  <si>
    <t>01010201518062716FED7F624E021893B8DC123F2F5195</t>
  </si>
  <si>
    <t>01010202  의회동 2호기</t>
  </si>
  <si>
    <t>01010202</t>
  </si>
  <si>
    <t>01010202566B22A16AAA4669E5B11AEA2E41E8F866084D</t>
  </si>
  <si>
    <t>01010202518062716FED7F624E021893B8DC123F2F5195</t>
  </si>
  <si>
    <t>01010203  의회동 3호기</t>
  </si>
  <si>
    <t>01010203</t>
  </si>
  <si>
    <t>01010203566B22A16AAA4669E5B11AEA2E41E8F866084D</t>
  </si>
  <si>
    <t>01010203518062716FED7F624E021893B8DC123F2F5195</t>
  </si>
  <si>
    <t>010103</t>
  </si>
  <si>
    <t>01010301  민원동 1호기</t>
  </si>
  <si>
    <t>01010301</t>
  </si>
  <si>
    <t>D12, A종, OTIS 전용, MAIN ROP.</t>
  </si>
  <si>
    <t>566B22A16AAA4669E5B11AEA2E41E8F86717F5</t>
  </si>
  <si>
    <t>01010301566B22A16AAA4669E5B11AEA2E41E8F86717F5</t>
  </si>
  <si>
    <t>바베트(2P)</t>
  </si>
  <si>
    <t>#6종[1KG단위]</t>
  </si>
  <si>
    <t>566B22A16AAA4669E5B11AEA2E41E8F86716EE</t>
  </si>
  <si>
    <t>01010301566B22A16AAA4669E5B11AEA2E41E8F86716EE</t>
  </si>
  <si>
    <t>SHEAVE(2650)</t>
  </si>
  <si>
    <t>H4388/H4228</t>
  </si>
  <si>
    <t>566B22A16AAA4669E5B11AEA2E41E8F86715C7</t>
  </si>
  <si>
    <t>01010301566B22A16AAA4669E5B11AEA2E41E8F86715C7</t>
  </si>
  <si>
    <t>01010301566B22A16AAA4669E5B11AEA2E41E8F866084D</t>
  </si>
  <si>
    <t>01010301518062716FED7F624E021893B8DC123F2F5195</t>
  </si>
  <si>
    <t>01010302  의회동 2호기</t>
  </si>
  <si>
    <t>01010302</t>
  </si>
  <si>
    <t>01010302566B22A16AAA4669E5B11AEA2E41E8F86717F5</t>
  </si>
  <si>
    <t>01010302566B22A16AAA4669E5B11AEA2E41E8F86716EE</t>
  </si>
  <si>
    <t>SHEAVE</t>
  </si>
  <si>
    <t>TKL 2560(TAPER)</t>
  </si>
  <si>
    <t>566B22A16AAA4669E5B11AEA2E41E8F8671421</t>
  </si>
  <si>
    <t>01010302566B22A16AAA4669E5B11AEA2E41E8F8671421</t>
  </si>
  <si>
    <t>01010302566B22A16AAA4669E5B11AEA2E41E8F866084D</t>
  </si>
  <si>
    <t>01010302518062716FED7F624E021893B8DC123F2F5195</t>
  </si>
  <si>
    <t>01010303  의회동 3호기</t>
  </si>
  <si>
    <t>01010303</t>
  </si>
  <si>
    <t>BATTERY(RMH)</t>
  </si>
  <si>
    <t>ES4-12(12V,4.0AH)</t>
  </si>
  <si>
    <t>566B22A16AAA4669E5B11AEA2E41E8F8660FFC</t>
  </si>
  <si>
    <t>01010303566B22A16AAA4669E5B11AEA2E41E8F8660FFC</t>
  </si>
  <si>
    <t>단 가 대 비 표</t>
  </si>
  <si>
    <t>코  드</t>
  </si>
  <si>
    <t>규격</t>
  </si>
  <si>
    <t>가격정보</t>
  </si>
  <si>
    <t>PAGE</t>
  </si>
  <si>
    <t>거래가격</t>
  </si>
  <si>
    <t>유통물가</t>
  </si>
  <si>
    <t>물가자료</t>
  </si>
  <si>
    <t>조사가격</t>
  </si>
  <si>
    <t>적용단가</t>
  </si>
  <si>
    <t>노 무 비</t>
  </si>
  <si>
    <t>경    비</t>
  </si>
  <si>
    <t>번  호</t>
  </si>
  <si>
    <t>품목구분</t>
  </si>
  <si>
    <t>노임구분</t>
  </si>
  <si>
    <t>소수점처리</t>
  </si>
  <si>
    <t>오티스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</si>
  <si>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</si>
  <si>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</si>
  <si>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</si>
  <si>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</si>
  <si>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</si>
  <si>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</si>
  <si>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</si>
  <si>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</si>
  <si>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</si>
  <si>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</si>
  <si>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</si>
  <si>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</si>
  <si>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</si>
  <si>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</si>
  <si>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</si>
  <si>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노임 1</t>
  </si>
  <si>
    <t>B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</si>
  <si>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</si>
  <si>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</si>
  <si>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</si>
  <si>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</si>
  <si>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</si>
  <si>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</si>
  <si>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</si>
  <si>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</si>
  <si>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</si>
  <si>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</si>
  <si>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</si>
  <si>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</si>
  <si>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</si>
  <si>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</si>
  <si>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</si>
  <si>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</si>
  <si>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</si>
  <si>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</si>
  <si>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</si>
  <si>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</si>
  <si>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</si>
  <si>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</si>
  <si>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</si>
  <si>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</si>
  <si>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</si>
  <si>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</si>
  <si>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</si>
  <si>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</si>
  <si>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</si>
  <si>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</si>
  <si>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</si>
  <si>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</si>
  <si>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</si>
  <si>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</si>
  <si>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</si>
  <si>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</si>
  <si>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</si>
  <si>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</si>
  <si>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</si>
  <si>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</si>
  <si>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010101  행정동</t>
    <phoneticPr fontId="1" type="noConversion"/>
  </si>
  <si>
    <t>010102  의회동</t>
    <phoneticPr fontId="1" type="noConversion"/>
  </si>
  <si>
    <t>010103  민원동</t>
    <phoneticPr fontId="1" type="noConversion"/>
  </si>
  <si>
    <t>원  가  계  산  서</t>
  </si>
  <si>
    <t>명            칭</t>
  </si>
  <si>
    <t>품   명</t>
  </si>
  <si>
    <t>금   액</t>
  </si>
  <si>
    <t>노   무   비</t>
  </si>
  <si>
    <t>재   료   비</t>
  </si>
  <si>
    <t xml:space="preserve"> 1. 기계공사</t>
  </si>
  <si>
    <t>식</t>
  </si>
  <si>
    <t xml:space="preserve"> 2. 간접노무비</t>
  </si>
  <si>
    <t>%</t>
  </si>
  <si>
    <t xml:space="preserve"> 3. 산재보험료</t>
  </si>
  <si>
    <t xml:space="preserve"> 4. 고용보험료</t>
  </si>
  <si>
    <t xml:space="preserve"> 5. 건강보험료</t>
  </si>
  <si>
    <t xml:space="preserve"> 6. 연금보험료</t>
  </si>
  <si>
    <t xml:space="preserve"> 7. 노인장기요양보험료</t>
  </si>
  <si>
    <t xml:space="preserve"> 8. 퇴직공제부금비</t>
  </si>
  <si>
    <t xml:space="preserve"> 9. 기 타 경 비</t>
  </si>
  <si>
    <t xml:space="preserve"> 10. 환경보전비</t>
  </si>
  <si>
    <t xml:space="preserve"> 11. 산업안전보건관리비</t>
  </si>
  <si>
    <t xml:space="preserve"> 12. 건설기계대여금지급보증수수료</t>
  </si>
  <si>
    <t xml:space="preserve">    소    계</t>
  </si>
  <si>
    <t xml:space="preserve"> 13. 일반관리비</t>
  </si>
  <si>
    <t xml:space="preserve"> 14. 이  윤</t>
  </si>
  <si>
    <t xml:space="preserve"> 15. 총 원 가</t>
  </si>
  <si>
    <t xml:space="preserve"> 16. 부가가치세</t>
  </si>
  <si>
    <t xml:space="preserve">    도 급 예 정 액</t>
  </si>
  <si>
    <t>과      장</t>
    <phoneticPr fontId="18" type="noConversion"/>
  </si>
  <si>
    <t>위   치 :</t>
    <phoneticPr fontId="18" type="noConversion"/>
  </si>
  <si>
    <t>전남도청</t>
    <phoneticPr fontId="18" type="noConversion"/>
  </si>
  <si>
    <t>팀      장</t>
    <phoneticPr fontId="18" type="noConversion"/>
  </si>
  <si>
    <t>설계년월일</t>
    <phoneticPr fontId="18" type="noConversion"/>
  </si>
  <si>
    <t>▣ 공 사 개 요 :</t>
    <phoneticPr fontId="18" type="noConversion"/>
  </si>
  <si>
    <t>▣ 공 사 기 간 :</t>
    <phoneticPr fontId="18" type="noConversion"/>
  </si>
  <si>
    <t xml:space="preserve"> </t>
    <phoneticPr fontId="18" type="noConversion"/>
  </si>
  <si>
    <t>▣  총 공사금액 :</t>
    <phoneticPr fontId="18" type="noConversion"/>
  </si>
  <si>
    <t xml:space="preserve">   2019년 03월</t>
    <phoneticPr fontId="18" type="noConversion"/>
  </si>
  <si>
    <t>01010201  의회동 1호기</t>
    <phoneticPr fontId="1" type="noConversion"/>
  </si>
  <si>
    <t>청사 승강기 노후부품 교체공사</t>
    <phoneticPr fontId="18" type="noConversion"/>
  </si>
  <si>
    <t xml:space="preserve"> 청사 승강기 노후부품 교체(13대)공사           1식</t>
    <phoneticPr fontId="18" type="noConversion"/>
  </si>
  <si>
    <t>착수일로부터 30일간</t>
    <phoneticPr fontId="18" type="noConversion"/>
  </si>
  <si>
    <t>□  청사 승강기 노후부품 교체공사</t>
    <phoneticPr fontId="1" type="noConversion"/>
  </si>
  <si>
    <t>[ 청사 승강기 노후부품 교체공사 ]</t>
    <phoneticPr fontId="1" type="noConversion"/>
  </si>
  <si>
    <t>01  청사 승강기 노후부품 교체공사</t>
    <phoneticPr fontId="1" type="noConversion"/>
  </si>
  <si>
    <t>0101  청사 승강기 노후부품 교체공사</t>
    <phoneticPr fontId="1" type="noConversion"/>
  </si>
  <si>
    <t>[ 청사 승강기 노후부품 교체공사 ]</t>
    <phoneticPr fontId="1" type="noConversion"/>
  </si>
  <si>
    <t>조 사 자</t>
    <phoneticPr fontId="1" type="noConversion"/>
  </si>
  <si>
    <t>설 계 자</t>
    <phoneticPr fontId="1" type="noConversion"/>
  </si>
  <si>
    <t>담    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</si>
</sst>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4">
    <numFmt numFmtId="42" formatCode="_-&quot;₩&quot;* #,##0_-;\-&quot;₩&quot;* #,##0_-;_-&quot;₩&quot;* &quot;-&quot;_-;_-@_-"/>
    <numFmt numFmtId="41" formatCode="_-* #,##0_-;\-* #,##0_-;_-* &quot;-&quot;_-;_-@_-"/>
    <numFmt numFmtId="176" formatCode="#,###"/>
    <numFmt numFmtId="177" formatCode="#,###;\-#,###;#;"/>
    <numFmt numFmtId="178" formatCode="#,##0.00#;\-#,##0.00#;#"/>
    <numFmt numFmtId="179" formatCode="_(* #,##0_);_(* \(#,##0\);_(* &quot;-&quot;_);_(@_)"/>
    <numFmt numFmtId="180" formatCode="_-* #,##0.00_-;\-* #,##0.00_-;_-* &quot;-&quot;_-;_-@_-"/>
    <numFmt numFmtId="181" formatCode="&quot;직접노무비의 x &quot;#.##&quot;%&quot;"/>
    <numFmt numFmtId="182" formatCode="&quot;노무비의 x &quot;\ #.###\ &quot;%&quot;"/>
    <numFmt numFmtId="183" formatCode="&quot;직접노무비의 x &quot;\ #.###\ &quot;%&quot;"/>
    <numFmt numFmtId="184" formatCode="&quot;건강보험료의 x &quot;\ #.###\ &quot;%&quot;"/>
    <numFmt numFmtId="185" formatCode="&quot;(재료비+노무비)의 x &quot;\ #.###\ &quot;%&quot;"/>
    <numFmt numFmtId="186" formatCode="&quot;(재료비+직노무비+산출경비)의 x &quot;\ #.###\ &quot;%&quot;"/>
    <numFmt numFmtId="187" formatCode="&quot;(재료비+직노무비)의 x &quot;\ #.###\ &quot;%&quot;\ "/>
    <numFmt numFmtId="188" formatCode="&quot;(1)+(2)+(3)+(4)+(5)+(6)+(7)+(8)+(9)+(10)+(11)+(12)&quot;"/>
    <numFmt numFmtId="189" formatCode="&quot;(재료비+노무비+경비)의 x &quot;\ #.###\ &quot;%&quot;"/>
    <numFmt numFmtId="190" formatCode="&quot;(노무비+경비+일반관리비)의 x &quot;\ #.###\ &quot;%&quot;"/>
    <numFmt numFmtId="191" formatCode="_-* #,##0.0_-;\-* #,##0.0_-;_-* &quot;-&quot;_-;_-@_-"/>
    <numFmt numFmtId="192" formatCode="&quot;(소계)+(13)+(14)&quot;"/>
    <numFmt numFmtId="193" formatCode="&quot;(15)의 x &quot;\ #.###\ &quot;%&quot;"/>
    <numFmt numFmtId="194" formatCode="&quot;(15)+(16)&quot;"/>
    <numFmt numFmtId="195" formatCode="\L\ \=\ #,###&quot;m&quot;"/>
    <numFmt numFmtId="196" formatCode="&quot;₩&quot;#,##0_);[Red]\(&quot;₩&quot;#,##0\)"/>
    <numFmt numFmtId="197" formatCode="[DBNum4]&quot;일금&quot;\ [$-412]General&quot;원정&quot;"/>
  </numFmts>
  <fonts count="3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color theme="1"/>
      <name val="돋움"/>
      <family val="3"/>
      <charset val="129"/>
    </font>
    <font>
      <u/>
      <sz val="22"/>
      <name val="HY헤드라인M"/>
      <family val="1"/>
      <charset val="129"/>
    </font>
    <font>
      <u/>
      <sz val="24"/>
      <name val="맑은 고딕"/>
      <family val="3"/>
      <charset val="129"/>
    </font>
    <font>
      <sz val="12"/>
      <name val="HY울릉도M"/>
      <family val="1"/>
      <charset val="129"/>
    </font>
    <font>
      <sz val="12"/>
      <name val="맑은 고딕"/>
      <family val="3"/>
      <charset val="129"/>
    </font>
    <font>
      <sz val="11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0"/>
      <name val="굴림체"/>
      <family val="3"/>
      <charset val="129"/>
    </font>
    <font>
      <b/>
      <sz val="11"/>
      <color rgb="FFFF0000"/>
      <name val="굴림체"/>
      <family val="3"/>
      <charset val="129"/>
    </font>
    <font>
      <sz val="11"/>
      <name val="돋움"/>
      <family val="3"/>
      <charset val="129"/>
    </font>
    <font>
      <b/>
      <sz val="12"/>
      <name val="굴림"/>
      <family val="3"/>
      <charset val="129"/>
    </font>
    <font>
      <sz val="8"/>
      <name val="돋움"/>
      <family val="3"/>
      <charset val="129"/>
    </font>
    <font>
      <b/>
      <sz val="14"/>
      <name val="굴림"/>
      <family val="3"/>
      <charset val="129"/>
    </font>
    <font>
      <sz val="11"/>
      <name val="굴림"/>
      <family val="3"/>
      <charset val="129"/>
    </font>
    <font>
      <sz val="11"/>
      <name val="바탕체"/>
      <family val="1"/>
      <charset val="129"/>
    </font>
    <font>
      <sz val="12"/>
      <name val="굴림"/>
      <family val="3"/>
      <charset val="129"/>
    </font>
    <font>
      <b/>
      <sz val="11"/>
      <name val="굴림"/>
      <family val="3"/>
      <charset val="129"/>
    </font>
    <font>
      <b/>
      <sz val="22"/>
      <name val="굴림"/>
      <family val="3"/>
      <charset val="129"/>
    </font>
    <font>
      <b/>
      <sz val="22"/>
      <name val="돋움"/>
      <family val="3"/>
      <charset val="129"/>
    </font>
    <font>
      <b/>
      <sz val="28"/>
      <name val="굴림"/>
      <family val="3"/>
      <charset val="129"/>
    </font>
    <font>
      <sz val="13"/>
      <name val="굴림"/>
      <family val="3"/>
      <charset val="129"/>
    </font>
    <font>
      <b/>
      <sz val="12"/>
      <color indexed="8"/>
      <name val="굴림"/>
      <family val="3"/>
      <charset val="129"/>
    </font>
    <font>
      <sz val="14"/>
      <color indexed="8"/>
      <name val="굴림"/>
      <family val="3"/>
      <charset val="129"/>
    </font>
    <font>
      <b/>
      <sz val="12"/>
      <name val="굴림체"/>
      <family val="3"/>
      <charset val="129"/>
    </font>
    <font>
      <sz val="10"/>
      <color rgb="FF000000"/>
      <name val="한컴바탕"/>
      <family val="1"/>
      <charset val="129"/>
    </font>
    <font>
      <b/>
      <sz val="20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8">
    <xf numFmtId="0" fontId="0" fillId="0" borderId="0">
      <alignment vertical="center"/>
    </xf>
    <xf numFmtId="0" fontId="7" fillId="0" borderId="0">
      <alignment vertical="center"/>
    </xf>
    <xf numFmtId="176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6" fillId="0" borderId="0"/>
    <xf numFmtId="0" fontId="16" fillId="0" borderId="0"/>
    <xf numFmtId="42" fontId="16" fillId="0" borderId="0" applyFont="0" applyFill="0" applyBorder="0" applyAlignment="0" applyProtection="0"/>
  </cellStyleXfs>
  <cellXfs count="15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5" fillId="3" borderId="1" xfId="0" quotePrefix="1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176" fontId="5" fillId="3" borderId="1" xfId="0" applyNumberFormat="1" applyFont="1" applyFill="1" applyBorder="1" applyAlignment="1">
      <alignment vertical="center" wrapText="1"/>
    </xf>
    <xf numFmtId="0" fontId="0" fillId="3" borderId="0" xfId="0" quotePrefix="1" applyFill="1" applyAlignment="1">
      <alignment vertical="center"/>
    </xf>
    <xf numFmtId="0" fontId="0" fillId="3" borderId="0" xfId="0" applyFill="1" applyAlignment="1">
      <alignment vertical="center"/>
    </xf>
    <xf numFmtId="176" fontId="0" fillId="3" borderId="0" xfId="0" applyNumberFormat="1" applyFill="1" applyAlignment="1">
      <alignment vertical="center"/>
    </xf>
    <xf numFmtId="0" fontId="0" fillId="3" borderId="0" xfId="0" applyFill="1">
      <alignment vertical="center"/>
    </xf>
    <xf numFmtId="0" fontId="5" fillId="4" borderId="1" xfId="0" quotePrefix="1" applyFont="1" applyFill="1" applyBorder="1" applyAlignment="1">
      <alignment vertical="center" wrapText="1"/>
    </xf>
    <xf numFmtId="0" fontId="5" fillId="4" borderId="1" xfId="0" applyFont="1" applyFill="1" applyBorder="1" applyAlignment="1">
      <alignment vertical="center" wrapText="1"/>
    </xf>
    <xf numFmtId="176" fontId="5" fillId="4" borderId="1" xfId="0" applyNumberFormat="1" applyFont="1" applyFill="1" applyBorder="1" applyAlignment="1">
      <alignment vertical="center" wrapText="1"/>
    </xf>
    <xf numFmtId="0" fontId="0" fillId="4" borderId="0" xfId="0" quotePrefix="1" applyFill="1" applyAlignment="1">
      <alignment vertical="center"/>
    </xf>
    <xf numFmtId="0" fontId="0" fillId="4" borderId="0" xfId="0" applyFill="1" applyAlignment="1">
      <alignment vertical="center"/>
    </xf>
    <xf numFmtId="176" fontId="0" fillId="4" borderId="0" xfId="0" applyNumberFormat="1" applyFill="1" applyAlignment="1">
      <alignment vertical="center"/>
    </xf>
    <xf numFmtId="0" fontId="0" fillId="4" borderId="0" xfId="0" applyFill="1">
      <alignment vertical="center"/>
    </xf>
    <xf numFmtId="0" fontId="9" fillId="0" borderId="0" xfId="1" applyFont="1" applyFill="1" applyAlignment="1">
      <alignment vertical="center"/>
    </xf>
    <xf numFmtId="0" fontId="10" fillId="0" borderId="0" xfId="1" quotePrefix="1" applyFont="1" applyFill="1" applyAlignment="1">
      <alignment horizontal="left" vertical="center"/>
    </xf>
    <xf numFmtId="0" fontId="11" fillId="0" borderId="0" xfId="1" applyFont="1" applyFill="1" applyAlignment="1">
      <alignment vertical="center"/>
    </xf>
    <xf numFmtId="0" fontId="11" fillId="0" borderId="0" xfId="1" applyFont="1" applyFill="1" applyAlignment="1">
      <alignment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2" fillId="0" borderId="1" xfId="1" quotePrefix="1" applyFont="1" applyFill="1" applyBorder="1" applyAlignment="1">
      <alignment horizontal="center" vertical="center" wrapText="1"/>
    </xf>
    <xf numFmtId="179" fontId="12" fillId="0" borderId="1" xfId="2" applyNumberFormat="1" applyFont="1" applyFill="1" applyBorder="1" applyAlignment="1">
      <alignment horizontal="center" vertical="center" wrapText="1"/>
    </xf>
    <xf numFmtId="179" fontId="12" fillId="0" borderId="1" xfId="2" applyNumberFormat="1" applyFont="1" applyFill="1" applyBorder="1" applyAlignment="1">
      <alignment horizontal="center" vertical="center"/>
    </xf>
    <xf numFmtId="0" fontId="12" fillId="0" borderId="0" xfId="1" applyFont="1" applyFill="1" applyAlignment="1">
      <alignment vertical="center"/>
    </xf>
    <xf numFmtId="0" fontId="12" fillId="0" borderId="1" xfId="1" applyFont="1" applyFill="1" applyBorder="1" applyAlignment="1">
      <alignment horizontal="left" vertical="center" wrapText="1"/>
    </xf>
    <xf numFmtId="10" fontId="12" fillId="0" borderId="1" xfId="3" applyNumberFormat="1" applyFont="1" applyFill="1" applyBorder="1" applyAlignment="1">
      <alignment vertical="center"/>
    </xf>
    <xf numFmtId="179" fontId="12" fillId="0" borderId="1" xfId="2" applyNumberFormat="1" applyFont="1" applyFill="1" applyBorder="1" applyAlignment="1">
      <alignment vertical="center" wrapText="1"/>
    </xf>
    <xf numFmtId="179" fontId="12" fillId="0" borderId="1" xfId="2" applyNumberFormat="1" applyFont="1" applyFill="1" applyBorder="1" applyAlignment="1">
      <alignment vertical="center"/>
    </xf>
    <xf numFmtId="0" fontId="12" fillId="0" borderId="1" xfId="1" applyFont="1" applyFill="1" applyBorder="1" applyAlignment="1">
      <alignment vertical="center"/>
    </xf>
    <xf numFmtId="180" fontId="12" fillId="2" borderId="1" xfId="2" applyNumberFormat="1" applyFont="1" applyFill="1" applyBorder="1" applyAlignment="1">
      <alignment vertical="center"/>
    </xf>
    <xf numFmtId="180" fontId="12" fillId="0" borderId="1" xfId="2" applyNumberFormat="1" applyFont="1" applyFill="1" applyBorder="1" applyAlignment="1">
      <alignment vertical="center"/>
    </xf>
    <xf numFmtId="179" fontId="12" fillId="0" borderId="1" xfId="1" applyNumberFormat="1" applyFont="1" applyFill="1" applyBorder="1" applyAlignment="1">
      <alignment vertical="center"/>
    </xf>
    <xf numFmtId="0" fontId="12" fillId="2" borderId="1" xfId="1" applyFont="1" applyFill="1" applyBorder="1" applyAlignment="1">
      <alignment horizontal="left" vertical="center" wrapText="1"/>
    </xf>
    <xf numFmtId="179" fontId="12" fillId="2" borderId="1" xfId="2" applyNumberFormat="1" applyFont="1" applyFill="1" applyBorder="1" applyAlignment="1">
      <alignment horizontal="center" vertical="center"/>
    </xf>
    <xf numFmtId="179" fontId="12" fillId="2" borderId="1" xfId="2" applyNumberFormat="1" applyFont="1" applyFill="1" applyBorder="1" applyAlignment="1">
      <alignment vertical="center" wrapText="1"/>
    </xf>
    <xf numFmtId="0" fontId="12" fillId="2" borderId="1" xfId="1" applyFont="1" applyFill="1" applyBorder="1" applyAlignment="1">
      <alignment vertical="center"/>
    </xf>
    <xf numFmtId="0" fontId="12" fillId="2" borderId="0" xfId="1" applyFont="1" applyFill="1" applyAlignment="1">
      <alignment vertical="center"/>
    </xf>
    <xf numFmtId="191" fontId="12" fillId="0" borderId="1" xfId="2" applyNumberFormat="1" applyFont="1" applyFill="1" applyBorder="1" applyAlignment="1">
      <alignment vertical="center"/>
    </xf>
    <xf numFmtId="194" fontId="12" fillId="0" borderId="2" xfId="1" applyNumberFormat="1" applyFont="1" applyFill="1" applyBorder="1" applyAlignment="1">
      <alignment horizontal="left" vertical="center"/>
    </xf>
    <xf numFmtId="193" fontId="12" fillId="0" borderId="3" xfId="1" applyNumberFormat="1" applyFont="1" applyFill="1" applyBorder="1" applyAlignment="1">
      <alignment horizontal="left" vertical="center"/>
    </xf>
    <xf numFmtId="193" fontId="12" fillId="0" borderId="4" xfId="1" applyNumberFormat="1" applyFont="1" applyFill="1" applyBorder="1" applyAlignment="1">
      <alignment horizontal="left" vertical="center"/>
    </xf>
    <xf numFmtId="0" fontId="12" fillId="0" borderId="0" xfId="1" applyFont="1" applyFill="1" applyBorder="1" applyAlignment="1">
      <alignment horizontal="center" vertical="center" wrapText="1"/>
    </xf>
    <xf numFmtId="0" fontId="14" fillId="0" borderId="0" xfId="1" applyFont="1" applyFill="1" applyAlignment="1">
      <alignment vertical="center"/>
    </xf>
    <xf numFmtId="41" fontId="14" fillId="0" borderId="0" xfId="4" applyFont="1" applyFill="1" applyAlignment="1">
      <alignment vertical="center" wrapText="1"/>
    </xf>
    <xf numFmtId="179" fontId="15" fillId="0" borderId="0" xfId="1" applyNumberFormat="1" applyFont="1" applyFill="1" applyAlignment="1">
      <alignment vertical="center"/>
    </xf>
    <xf numFmtId="41" fontId="14" fillId="0" borderId="0" xfId="1" applyNumberFormat="1" applyFont="1" applyFill="1" applyAlignment="1">
      <alignment vertical="center" wrapText="1"/>
    </xf>
    <xf numFmtId="0" fontId="14" fillId="0" borderId="0" xfId="1" applyFont="1" applyFill="1" applyAlignment="1">
      <alignment vertical="center" wrapText="1"/>
    </xf>
    <xf numFmtId="0" fontId="17" fillId="0" borderId="5" xfId="5" applyFont="1" applyBorder="1" applyAlignment="1">
      <alignment horizontal="center" vertical="center"/>
    </xf>
    <xf numFmtId="0" fontId="17" fillId="0" borderId="6" xfId="5" applyFont="1" applyBorder="1" applyAlignment="1">
      <alignment horizontal="center" vertical="center"/>
    </xf>
    <xf numFmtId="0" fontId="20" fillId="0" borderId="6" xfId="5" applyFont="1" applyBorder="1" applyAlignment="1">
      <alignment vertical="center"/>
    </xf>
    <xf numFmtId="0" fontId="20" fillId="0" borderId="6" xfId="5" applyFont="1" applyBorder="1" applyAlignment="1">
      <alignment horizontal="right" vertical="center"/>
    </xf>
    <xf numFmtId="0" fontId="21" fillId="0" borderId="7" xfId="5" applyFont="1" applyBorder="1" applyAlignment="1">
      <alignment vertical="center"/>
    </xf>
    <xf numFmtId="0" fontId="21" fillId="0" borderId="0" xfId="5" applyFont="1" applyAlignment="1">
      <alignment vertical="center"/>
    </xf>
    <xf numFmtId="0" fontId="17" fillId="0" borderId="8" xfId="5" applyFont="1" applyBorder="1" applyAlignment="1">
      <alignment horizontal="center" vertical="center"/>
    </xf>
    <xf numFmtId="0" fontId="17" fillId="0" borderId="0" xfId="5" applyFont="1" applyBorder="1" applyAlignment="1">
      <alignment horizontal="center" vertical="center"/>
    </xf>
    <xf numFmtId="0" fontId="20" fillId="0" borderId="0" xfId="5" applyFont="1" applyBorder="1" applyAlignment="1">
      <alignment vertical="center"/>
    </xf>
    <xf numFmtId="0" fontId="22" fillId="0" borderId="0" xfId="5" applyFont="1" applyBorder="1" applyAlignment="1">
      <alignment vertical="center"/>
    </xf>
    <xf numFmtId="0" fontId="23" fillId="0" borderId="0" xfId="5" applyFont="1" applyBorder="1" applyAlignment="1">
      <alignment vertical="center"/>
    </xf>
    <xf numFmtId="0" fontId="21" fillId="0" borderId="9" xfId="5" applyFont="1" applyBorder="1" applyAlignment="1">
      <alignment vertical="center"/>
    </xf>
    <xf numFmtId="0" fontId="17" fillId="0" borderId="10" xfId="5" applyFont="1" applyBorder="1" applyAlignment="1">
      <alignment horizontal="center" vertical="center"/>
    </xf>
    <xf numFmtId="0" fontId="26" fillId="0" borderId="0" xfId="5" applyFont="1" applyBorder="1" applyAlignment="1">
      <alignment horizontal="center" vertical="center"/>
    </xf>
    <xf numFmtId="0" fontId="17" fillId="0" borderId="0" xfId="5" applyFont="1" applyBorder="1" applyAlignment="1">
      <alignment vertical="center"/>
    </xf>
    <xf numFmtId="0" fontId="17" fillId="0" borderId="8" xfId="5" applyFont="1" applyBorder="1" applyAlignment="1">
      <alignment horizontal="right" vertical="center"/>
    </xf>
    <xf numFmtId="0" fontId="17" fillId="0" borderId="0" xfId="5" applyFont="1" applyBorder="1" applyAlignment="1">
      <alignment horizontal="right" vertical="center"/>
    </xf>
    <xf numFmtId="195" fontId="22" fillId="0" borderId="0" xfId="6" applyNumberFormat="1" applyFont="1" applyFill="1" applyBorder="1" applyAlignment="1">
      <alignment horizontal="center" vertical="center"/>
    </xf>
    <xf numFmtId="0" fontId="20" fillId="0" borderId="0" xfId="6" applyFont="1" applyFill="1" applyBorder="1" applyAlignment="1">
      <alignment horizontal="left" vertical="center"/>
    </xf>
    <xf numFmtId="195" fontId="17" fillId="0" borderId="0" xfId="6" applyNumberFormat="1" applyFont="1" applyFill="1" applyBorder="1" applyAlignment="1">
      <alignment horizontal="center" vertical="center"/>
    </xf>
    <xf numFmtId="0" fontId="17" fillId="0" borderId="0" xfId="5" applyFont="1" applyBorder="1" applyAlignment="1">
      <alignment horizontal="distributed" vertical="center" indent="2"/>
    </xf>
    <xf numFmtId="0" fontId="17" fillId="0" borderId="0" xfId="5" applyFont="1" applyBorder="1" applyAlignment="1">
      <alignment horizontal="distributed" vertical="center"/>
    </xf>
    <xf numFmtId="42" fontId="27" fillId="0" borderId="0" xfId="7" applyFont="1" applyBorder="1" applyAlignment="1">
      <alignment horizontal="left" vertical="center"/>
    </xf>
    <xf numFmtId="0" fontId="28" fillId="0" borderId="0" xfId="5" applyFont="1" applyBorder="1" applyAlignment="1">
      <alignment vertical="center"/>
    </xf>
    <xf numFmtId="0" fontId="29" fillId="0" borderId="0" xfId="5" applyFont="1" applyBorder="1" applyAlignment="1">
      <alignment vertical="center"/>
    </xf>
    <xf numFmtId="0" fontId="27" fillId="0" borderId="0" xfId="5" applyFont="1" applyBorder="1" applyAlignment="1">
      <alignment vertical="center"/>
    </xf>
    <xf numFmtId="0" fontId="30" fillId="0" borderId="0" xfId="5" quotePrefix="1" applyFont="1" applyBorder="1" applyAlignment="1">
      <alignment horizontal="center" vertical="center"/>
    </xf>
    <xf numFmtId="0" fontId="31" fillId="0" borderId="0" xfId="5" applyFont="1" applyBorder="1" applyAlignment="1">
      <alignment horizontal="justify"/>
    </xf>
    <xf numFmtId="0" fontId="32" fillId="0" borderId="0" xfId="5" applyFont="1" applyBorder="1" applyAlignment="1">
      <alignment vertical="center"/>
    </xf>
    <xf numFmtId="196" fontId="21" fillId="0" borderId="0" xfId="5" applyNumberFormat="1" applyFont="1" applyAlignment="1">
      <alignment vertical="center"/>
    </xf>
    <xf numFmtId="0" fontId="20" fillId="0" borderId="8" xfId="5" applyFont="1" applyBorder="1" applyAlignment="1">
      <alignment horizontal="center" vertical="center"/>
    </xf>
    <xf numFmtId="0" fontId="20" fillId="0" borderId="0" xfId="5" applyFont="1" applyBorder="1" applyAlignment="1">
      <alignment horizontal="center" vertical="center"/>
    </xf>
    <xf numFmtId="0" fontId="20" fillId="0" borderId="11" xfId="5" applyFont="1" applyBorder="1" applyAlignment="1">
      <alignment horizontal="center" vertical="center"/>
    </xf>
    <xf numFmtId="0" fontId="20" fillId="0" borderId="12" xfId="5" applyFont="1" applyBorder="1" applyAlignment="1">
      <alignment horizontal="center" vertical="center"/>
    </xf>
    <xf numFmtId="0" fontId="20" fillId="0" borderId="12" xfId="5" applyFont="1" applyBorder="1" applyAlignment="1">
      <alignment vertical="center"/>
    </xf>
    <xf numFmtId="0" fontId="21" fillId="0" borderId="13" xfId="5" applyFont="1" applyBorder="1" applyAlignment="1">
      <alignment vertical="center"/>
    </xf>
    <xf numFmtId="0" fontId="21" fillId="0" borderId="0" xfId="5" applyFont="1" applyAlignment="1">
      <alignment horizontal="center" vertical="center"/>
    </xf>
    <xf numFmtId="0" fontId="21" fillId="0" borderId="0" xfId="5" applyFont="1" applyBorder="1" applyAlignment="1">
      <alignment vertical="center"/>
    </xf>
    <xf numFmtId="180" fontId="12" fillId="4" borderId="1" xfId="2" applyNumberFormat="1" applyFont="1" applyFill="1" applyBorder="1" applyAlignment="1">
      <alignment vertical="center"/>
    </xf>
    <xf numFmtId="196" fontId="17" fillId="0" borderId="0" xfId="5" applyNumberFormat="1" applyFont="1" applyBorder="1" applyAlignment="1">
      <alignment horizontal="right" vertical="center"/>
    </xf>
    <xf numFmtId="197" fontId="17" fillId="0" borderId="0" xfId="5" applyNumberFormat="1" applyFont="1" applyBorder="1" applyAlignment="1">
      <alignment horizontal="left" vertical="center"/>
    </xf>
    <xf numFmtId="0" fontId="26" fillId="0" borderId="0" xfId="5" applyFont="1" applyBorder="1" applyAlignment="1">
      <alignment horizontal="center" vertical="center"/>
    </xf>
    <xf numFmtId="0" fontId="16" fillId="0" borderId="0" xfId="5" applyAlignment="1">
      <alignment horizontal="center"/>
    </xf>
    <xf numFmtId="0" fontId="19" fillId="0" borderId="6" xfId="5" applyFont="1" applyBorder="1" applyAlignment="1">
      <alignment horizontal="left" vertical="center"/>
    </xf>
    <xf numFmtId="0" fontId="20" fillId="0" borderId="6" xfId="5" applyFont="1" applyBorder="1" applyAlignment="1">
      <alignment horizontal="center" vertical="center"/>
    </xf>
    <xf numFmtId="0" fontId="24" fillId="0" borderId="0" xfId="5" applyFont="1" applyBorder="1" applyAlignment="1">
      <alignment horizontal="center" vertical="center" wrapText="1" shrinkToFit="1"/>
    </xf>
    <xf numFmtId="0" fontId="24" fillId="0" borderId="0" xfId="5" applyFont="1" applyBorder="1" applyAlignment="1">
      <alignment horizontal="center" vertical="center" shrinkToFit="1"/>
    </xf>
    <xf numFmtId="0" fontId="25" fillId="0" borderId="0" xfId="5" applyFont="1" applyAlignment="1">
      <alignment horizontal="center" vertical="center"/>
    </xf>
    <xf numFmtId="0" fontId="15" fillId="0" borderId="0" xfId="1" applyFont="1" applyFill="1" applyAlignment="1">
      <alignment horizontal="center" vertical="center"/>
    </xf>
    <xf numFmtId="184" fontId="12" fillId="0" borderId="2" xfId="1" applyNumberFormat="1" applyFont="1" applyFill="1" applyBorder="1" applyAlignment="1">
      <alignment horizontal="left" vertical="center"/>
    </xf>
    <xf numFmtId="184" fontId="12" fillId="0" borderId="3" xfId="1" applyNumberFormat="1" applyFont="1" applyFill="1" applyBorder="1" applyAlignment="1">
      <alignment horizontal="left" vertical="center"/>
    </xf>
    <xf numFmtId="184" fontId="12" fillId="0" borderId="4" xfId="1" applyNumberFormat="1" applyFont="1" applyFill="1" applyBorder="1" applyAlignment="1">
      <alignment horizontal="left" vertical="center"/>
    </xf>
    <xf numFmtId="183" fontId="12" fillId="0" borderId="2" xfId="1" applyNumberFormat="1" applyFont="1" applyFill="1" applyBorder="1" applyAlignment="1">
      <alignment horizontal="left" vertical="center"/>
    </xf>
    <xf numFmtId="183" fontId="12" fillId="0" borderId="3" xfId="1" applyNumberFormat="1" applyFont="1" applyFill="1" applyBorder="1" applyAlignment="1">
      <alignment horizontal="left" vertical="center"/>
    </xf>
    <xf numFmtId="183" fontId="12" fillId="0" borderId="4" xfId="1" applyNumberFormat="1" applyFont="1" applyFill="1" applyBorder="1" applyAlignment="1">
      <alignment horizontal="left" vertical="center"/>
    </xf>
    <xf numFmtId="185" fontId="12" fillId="0" borderId="2" xfId="1" applyNumberFormat="1" applyFont="1" applyFill="1" applyBorder="1" applyAlignment="1">
      <alignment horizontal="left" vertical="center"/>
    </xf>
    <xf numFmtId="185" fontId="12" fillId="0" borderId="3" xfId="1" applyNumberFormat="1" applyFont="1" applyFill="1" applyBorder="1" applyAlignment="1">
      <alignment horizontal="left" vertical="center"/>
    </xf>
    <xf numFmtId="185" fontId="12" fillId="0" borderId="4" xfId="1" applyNumberFormat="1" applyFont="1" applyFill="1" applyBorder="1" applyAlignment="1">
      <alignment horizontal="left" vertical="center"/>
    </xf>
    <xf numFmtId="186" fontId="12" fillId="0" borderId="2" xfId="1" applyNumberFormat="1" applyFont="1" applyFill="1" applyBorder="1" applyAlignment="1">
      <alignment horizontal="left" vertical="center"/>
    </xf>
    <xf numFmtId="186" fontId="12" fillId="0" borderId="3" xfId="1" applyNumberFormat="1" applyFont="1" applyFill="1" applyBorder="1" applyAlignment="1">
      <alignment horizontal="left" vertical="center"/>
    </xf>
    <xf numFmtId="186" fontId="12" fillId="0" borderId="4" xfId="1" applyNumberFormat="1" applyFont="1" applyFill="1" applyBorder="1" applyAlignment="1">
      <alignment horizontal="left" vertical="center"/>
    </xf>
    <xf numFmtId="187" fontId="12" fillId="0" borderId="2" xfId="1" applyNumberFormat="1" applyFont="1" applyFill="1" applyBorder="1" applyAlignment="1">
      <alignment horizontal="left" vertical="center"/>
    </xf>
    <xf numFmtId="187" fontId="12" fillId="0" borderId="3" xfId="1" applyNumberFormat="1" applyFont="1" applyFill="1" applyBorder="1" applyAlignment="1">
      <alignment horizontal="left" vertical="center"/>
    </xf>
    <xf numFmtId="187" fontId="12" fillId="0" borderId="4" xfId="1" applyNumberFormat="1" applyFont="1" applyFill="1" applyBorder="1" applyAlignment="1">
      <alignment horizontal="left" vertical="center"/>
    </xf>
    <xf numFmtId="188" fontId="12" fillId="0" borderId="2" xfId="1" applyNumberFormat="1" applyFont="1" applyFill="1" applyBorder="1" applyAlignment="1">
      <alignment horizontal="left" vertical="center"/>
    </xf>
    <xf numFmtId="188" fontId="12" fillId="0" borderId="3" xfId="1" applyNumberFormat="1" applyFont="1" applyFill="1" applyBorder="1" applyAlignment="1">
      <alignment horizontal="left" vertical="center"/>
    </xf>
    <xf numFmtId="188" fontId="12" fillId="0" borderId="4" xfId="1" applyNumberFormat="1" applyFont="1" applyFill="1" applyBorder="1" applyAlignment="1">
      <alignment horizontal="left" vertical="center"/>
    </xf>
    <xf numFmtId="189" fontId="12" fillId="0" borderId="2" xfId="1" applyNumberFormat="1" applyFont="1" applyFill="1" applyBorder="1" applyAlignment="1">
      <alignment horizontal="left" vertical="center"/>
    </xf>
    <xf numFmtId="189" fontId="12" fillId="0" borderId="3" xfId="1" applyNumberFormat="1" applyFont="1" applyFill="1" applyBorder="1" applyAlignment="1">
      <alignment horizontal="left" vertical="center"/>
    </xf>
    <xf numFmtId="189" fontId="12" fillId="0" borderId="4" xfId="1" applyNumberFormat="1" applyFont="1" applyFill="1" applyBorder="1" applyAlignment="1">
      <alignment horizontal="left" vertical="center"/>
    </xf>
    <xf numFmtId="190" fontId="12" fillId="2" borderId="2" xfId="1" applyNumberFormat="1" applyFont="1" applyFill="1" applyBorder="1" applyAlignment="1">
      <alignment horizontal="left" vertical="center"/>
    </xf>
    <xf numFmtId="190" fontId="12" fillId="2" borderId="3" xfId="1" applyNumberFormat="1" applyFont="1" applyFill="1" applyBorder="1" applyAlignment="1">
      <alignment horizontal="left" vertical="center"/>
    </xf>
    <xf numFmtId="190" fontId="12" fillId="2" borderId="4" xfId="1" applyNumberFormat="1" applyFont="1" applyFill="1" applyBorder="1" applyAlignment="1">
      <alignment horizontal="left" vertical="center"/>
    </xf>
    <xf numFmtId="192" fontId="12" fillId="0" borderId="2" xfId="1" applyNumberFormat="1" applyFont="1" applyFill="1" applyBorder="1" applyAlignment="1">
      <alignment horizontal="left" vertical="center"/>
    </xf>
    <xf numFmtId="192" fontId="12" fillId="0" borderId="3" xfId="1" applyNumberFormat="1" applyFont="1" applyFill="1" applyBorder="1" applyAlignment="1">
      <alignment horizontal="left" vertical="center"/>
    </xf>
    <xf numFmtId="192" fontId="12" fillId="0" borderId="4" xfId="1" applyNumberFormat="1" applyFont="1" applyFill="1" applyBorder="1" applyAlignment="1">
      <alignment horizontal="left" vertical="center"/>
    </xf>
    <xf numFmtId="193" fontId="12" fillId="0" borderId="2" xfId="1" applyNumberFormat="1" applyFont="1" applyFill="1" applyBorder="1" applyAlignment="1">
      <alignment horizontal="left" vertical="center"/>
    </xf>
    <xf numFmtId="193" fontId="12" fillId="0" borderId="3" xfId="1" applyNumberFormat="1" applyFont="1" applyFill="1" applyBorder="1" applyAlignment="1">
      <alignment horizontal="left" vertical="center"/>
    </xf>
    <xf numFmtId="193" fontId="12" fillId="0" borderId="4" xfId="1" applyNumberFormat="1" applyFont="1" applyFill="1" applyBorder="1" applyAlignment="1">
      <alignment horizontal="left" vertical="center"/>
    </xf>
    <xf numFmtId="0" fontId="8" fillId="0" borderId="0" xfId="1" quotePrefix="1" applyFont="1" applyFill="1" applyAlignment="1">
      <alignment horizontal="center" vertical="center"/>
    </xf>
    <xf numFmtId="0" fontId="8" fillId="0" borderId="0" xfId="1" applyFont="1" applyFill="1" applyAlignment="1">
      <alignment horizontal="center" vertical="center"/>
    </xf>
    <xf numFmtId="181" fontId="12" fillId="0" borderId="2" xfId="1" applyNumberFormat="1" applyFont="1" applyFill="1" applyBorder="1" applyAlignment="1">
      <alignment horizontal="left" vertical="center"/>
    </xf>
    <xf numFmtId="181" fontId="12" fillId="0" borderId="3" xfId="1" applyNumberFormat="1" applyFont="1" applyFill="1" applyBorder="1" applyAlignment="1">
      <alignment horizontal="left" vertical="center"/>
    </xf>
    <xf numFmtId="181" fontId="12" fillId="0" borderId="4" xfId="1" applyNumberFormat="1" applyFont="1" applyFill="1" applyBorder="1" applyAlignment="1">
      <alignment horizontal="left" vertical="center"/>
    </xf>
    <xf numFmtId="182" fontId="12" fillId="0" borderId="2" xfId="1" applyNumberFormat="1" applyFont="1" applyFill="1" applyBorder="1" applyAlignment="1">
      <alignment horizontal="left" vertical="center"/>
    </xf>
    <xf numFmtId="182" fontId="12" fillId="0" borderId="3" xfId="1" applyNumberFormat="1" applyFont="1" applyFill="1" applyBorder="1" applyAlignment="1">
      <alignment horizontal="left" vertical="center"/>
    </xf>
    <xf numFmtId="182" fontId="12" fillId="0" borderId="4" xfId="1" applyNumberFormat="1" applyFont="1" applyFill="1" applyBorder="1" applyAlignment="1">
      <alignment horizontal="left" vertical="center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6" fillId="0" borderId="0" xfId="0" quotePrefix="1" applyFont="1" applyAlignment="1">
      <alignment vertical="center"/>
    </xf>
  </cellXfs>
  <cellStyles count="8">
    <cellStyle name="백분율 2" xfId="3"/>
    <cellStyle name="쉼표 [0] 10" xfId="4"/>
    <cellStyle name="쉼표 [0] 2 2" xfId="2"/>
    <cellStyle name="통화 [0] 2" xfId="7"/>
    <cellStyle name="표준" xfId="0" builtinId="0"/>
    <cellStyle name="표준 2" xfId="5"/>
    <cellStyle name="표준 2 2" xfId="1"/>
    <cellStyle name="표준_구조물~1_(상화도,하화도,선창)과업지시서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X:\(&#44592;&#44228;&#49444;&#48708;-backupsafe)\&#51648;&#49549;&#50857;&#50669;\&#51204;&#45224;&#46020;&#52397;\&#49849;&#44053;&#44592;%20&#47196;&#54532;&#44368;&#52404;\&#49849;&#44053;&#44592;%20&#47196;&#54532;&#48652;&#47112;&#51060;&#53356;%20&#44368;&#52404;&#44277;&#49324;%20&#45236;&#50669;&#49436;(rev.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내역서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기계원가"/>
      <sheetName val="공종별집계표"/>
      <sheetName val="공종별내역서"/>
      <sheetName val="일위대가목록"/>
      <sheetName val="일위대가"/>
      <sheetName val="단가대비표"/>
      <sheetName val=" 공사설정 "/>
      <sheetName val="Sheet1"/>
    </sheetNames>
    <sheetDataSet>
      <sheetData sheetId="0"/>
      <sheetData sheetId="1">
        <row r="21">
          <cell r="D21">
            <v>19900000</v>
          </cell>
        </row>
      </sheetData>
      <sheetData sheetId="2">
        <row r="5">
          <cell r="F5">
            <v>15785950</v>
          </cell>
          <cell r="J5">
            <v>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view="pageBreakPreview" zoomScaleNormal="100" zoomScaleSheetLayoutView="100" workbookViewId="0">
      <selection activeCell="J14" sqref="J14"/>
    </sheetView>
  </sheetViews>
  <sheetFormatPr defaultRowHeight="13.5" x14ac:dyDescent="0.3"/>
  <cols>
    <col min="1" max="1" width="15" style="97" customWidth="1"/>
    <col min="2" max="2" width="6.875" style="97" customWidth="1"/>
    <col min="3" max="3" width="14.25" style="98" customWidth="1"/>
    <col min="4" max="4" width="18.75" style="66" customWidth="1"/>
    <col min="5" max="5" width="4.625" style="66" customWidth="1"/>
    <col min="6" max="6" width="15.625" style="66" customWidth="1"/>
    <col min="7" max="8" width="14.375" style="66" customWidth="1"/>
    <col min="9" max="9" width="14.25" style="66" customWidth="1"/>
    <col min="10" max="10" width="10" style="66" customWidth="1"/>
    <col min="11" max="13" width="9" style="66"/>
    <col min="14" max="14" width="13.875" style="66" bestFit="1" customWidth="1"/>
    <col min="15" max="256" width="9" style="66"/>
    <col min="257" max="257" width="15" style="66" customWidth="1"/>
    <col min="258" max="258" width="6.875" style="66" customWidth="1"/>
    <col min="259" max="259" width="14.25" style="66" customWidth="1"/>
    <col min="260" max="260" width="18.75" style="66" customWidth="1"/>
    <col min="261" max="261" width="4.625" style="66" customWidth="1"/>
    <col min="262" max="262" width="15.625" style="66" customWidth="1"/>
    <col min="263" max="264" width="14.375" style="66" customWidth="1"/>
    <col min="265" max="265" width="14.25" style="66" customWidth="1"/>
    <col min="266" max="266" width="10" style="66" customWidth="1"/>
    <col min="267" max="269" width="9" style="66"/>
    <col min="270" max="270" width="13.875" style="66" bestFit="1" customWidth="1"/>
    <col min="271" max="512" width="9" style="66"/>
    <col min="513" max="513" width="15" style="66" customWidth="1"/>
    <col min="514" max="514" width="6.875" style="66" customWidth="1"/>
    <col min="515" max="515" width="14.25" style="66" customWidth="1"/>
    <col min="516" max="516" width="18.75" style="66" customWidth="1"/>
    <col min="517" max="517" width="4.625" style="66" customWidth="1"/>
    <col min="518" max="518" width="15.625" style="66" customWidth="1"/>
    <col min="519" max="520" width="14.375" style="66" customWidth="1"/>
    <col min="521" max="521" width="14.25" style="66" customWidth="1"/>
    <col min="522" max="522" width="10" style="66" customWidth="1"/>
    <col min="523" max="525" width="9" style="66"/>
    <col min="526" max="526" width="13.875" style="66" bestFit="1" customWidth="1"/>
    <col min="527" max="768" width="9" style="66"/>
    <col min="769" max="769" width="15" style="66" customWidth="1"/>
    <col min="770" max="770" width="6.875" style="66" customWidth="1"/>
    <col min="771" max="771" width="14.25" style="66" customWidth="1"/>
    <col min="772" max="772" width="18.75" style="66" customWidth="1"/>
    <col min="773" max="773" width="4.625" style="66" customWidth="1"/>
    <col min="774" max="774" width="15.625" style="66" customWidth="1"/>
    <col min="775" max="776" width="14.375" style="66" customWidth="1"/>
    <col min="777" max="777" width="14.25" style="66" customWidth="1"/>
    <col min="778" max="778" width="10" style="66" customWidth="1"/>
    <col min="779" max="781" width="9" style="66"/>
    <col min="782" max="782" width="13.875" style="66" bestFit="1" customWidth="1"/>
    <col min="783" max="1024" width="9" style="66"/>
    <col min="1025" max="1025" width="15" style="66" customWidth="1"/>
    <col min="1026" max="1026" width="6.875" style="66" customWidth="1"/>
    <col min="1027" max="1027" width="14.25" style="66" customWidth="1"/>
    <col min="1028" max="1028" width="18.75" style="66" customWidth="1"/>
    <col min="1029" max="1029" width="4.625" style="66" customWidth="1"/>
    <col min="1030" max="1030" width="15.625" style="66" customWidth="1"/>
    <col min="1031" max="1032" width="14.375" style="66" customWidth="1"/>
    <col min="1033" max="1033" width="14.25" style="66" customWidth="1"/>
    <col min="1034" max="1034" width="10" style="66" customWidth="1"/>
    <col min="1035" max="1037" width="9" style="66"/>
    <col min="1038" max="1038" width="13.875" style="66" bestFit="1" customWidth="1"/>
    <col min="1039" max="1280" width="9" style="66"/>
    <col min="1281" max="1281" width="15" style="66" customWidth="1"/>
    <col min="1282" max="1282" width="6.875" style="66" customWidth="1"/>
    <col min="1283" max="1283" width="14.25" style="66" customWidth="1"/>
    <col min="1284" max="1284" width="18.75" style="66" customWidth="1"/>
    <col min="1285" max="1285" width="4.625" style="66" customWidth="1"/>
    <col min="1286" max="1286" width="15.625" style="66" customWidth="1"/>
    <col min="1287" max="1288" width="14.375" style="66" customWidth="1"/>
    <col min="1289" max="1289" width="14.25" style="66" customWidth="1"/>
    <col min="1290" max="1290" width="10" style="66" customWidth="1"/>
    <col min="1291" max="1293" width="9" style="66"/>
    <col min="1294" max="1294" width="13.875" style="66" bestFit="1" customWidth="1"/>
    <col min="1295" max="1536" width="9" style="66"/>
    <col min="1537" max="1537" width="15" style="66" customWidth="1"/>
    <col min="1538" max="1538" width="6.875" style="66" customWidth="1"/>
    <col min="1539" max="1539" width="14.25" style="66" customWidth="1"/>
    <col min="1540" max="1540" width="18.75" style="66" customWidth="1"/>
    <col min="1541" max="1541" width="4.625" style="66" customWidth="1"/>
    <col min="1542" max="1542" width="15.625" style="66" customWidth="1"/>
    <col min="1543" max="1544" width="14.375" style="66" customWidth="1"/>
    <col min="1545" max="1545" width="14.25" style="66" customWidth="1"/>
    <col min="1546" max="1546" width="10" style="66" customWidth="1"/>
    <col min="1547" max="1549" width="9" style="66"/>
    <col min="1550" max="1550" width="13.875" style="66" bestFit="1" customWidth="1"/>
    <col min="1551" max="1792" width="9" style="66"/>
    <col min="1793" max="1793" width="15" style="66" customWidth="1"/>
    <col min="1794" max="1794" width="6.875" style="66" customWidth="1"/>
    <col min="1795" max="1795" width="14.25" style="66" customWidth="1"/>
    <col min="1796" max="1796" width="18.75" style="66" customWidth="1"/>
    <col min="1797" max="1797" width="4.625" style="66" customWidth="1"/>
    <col min="1798" max="1798" width="15.625" style="66" customWidth="1"/>
    <col min="1799" max="1800" width="14.375" style="66" customWidth="1"/>
    <col min="1801" max="1801" width="14.25" style="66" customWidth="1"/>
    <col min="1802" max="1802" width="10" style="66" customWidth="1"/>
    <col min="1803" max="1805" width="9" style="66"/>
    <col min="1806" max="1806" width="13.875" style="66" bestFit="1" customWidth="1"/>
    <col min="1807" max="2048" width="9" style="66"/>
    <col min="2049" max="2049" width="15" style="66" customWidth="1"/>
    <col min="2050" max="2050" width="6.875" style="66" customWidth="1"/>
    <col min="2051" max="2051" width="14.25" style="66" customWidth="1"/>
    <col min="2052" max="2052" width="18.75" style="66" customWidth="1"/>
    <col min="2053" max="2053" width="4.625" style="66" customWidth="1"/>
    <col min="2054" max="2054" width="15.625" style="66" customWidth="1"/>
    <col min="2055" max="2056" width="14.375" style="66" customWidth="1"/>
    <col min="2057" max="2057" width="14.25" style="66" customWidth="1"/>
    <col min="2058" max="2058" width="10" style="66" customWidth="1"/>
    <col min="2059" max="2061" width="9" style="66"/>
    <col min="2062" max="2062" width="13.875" style="66" bestFit="1" customWidth="1"/>
    <col min="2063" max="2304" width="9" style="66"/>
    <col min="2305" max="2305" width="15" style="66" customWidth="1"/>
    <col min="2306" max="2306" width="6.875" style="66" customWidth="1"/>
    <col min="2307" max="2307" width="14.25" style="66" customWidth="1"/>
    <col min="2308" max="2308" width="18.75" style="66" customWidth="1"/>
    <col min="2309" max="2309" width="4.625" style="66" customWidth="1"/>
    <col min="2310" max="2310" width="15.625" style="66" customWidth="1"/>
    <col min="2311" max="2312" width="14.375" style="66" customWidth="1"/>
    <col min="2313" max="2313" width="14.25" style="66" customWidth="1"/>
    <col min="2314" max="2314" width="10" style="66" customWidth="1"/>
    <col min="2315" max="2317" width="9" style="66"/>
    <col min="2318" max="2318" width="13.875" style="66" bestFit="1" customWidth="1"/>
    <col min="2319" max="2560" width="9" style="66"/>
    <col min="2561" max="2561" width="15" style="66" customWidth="1"/>
    <col min="2562" max="2562" width="6.875" style="66" customWidth="1"/>
    <col min="2563" max="2563" width="14.25" style="66" customWidth="1"/>
    <col min="2564" max="2564" width="18.75" style="66" customWidth="1"/>
    <col min="2565" max="2565" width="4.625" style="66" customWidth="1"/>
    <col min="2566" max="2566" width="15.625" style="66" customWidth="1"/>
    <col min="2567" max="2568" width="14.375" style="66" customWidth="1"/>
    <col min="2569" max="2569" width="14.25" style="66" customWidth="1"/>
    <col min="2570" max="2570" width="10" style="66" customWidth="1"/>
    <col min="2571" max="2573" width="9" style="66"/>
    <col min="2574" max="2574" width="13.875" style="66" bestFit="1" customWidth="1"/>
    <col min="2575" max="2816" width="9" style="66"/>
    <col min="2817" max="2817" width="15" style="66" customWidth="1"/>
    <col min="2818" max="2818" width="6.875" style="66" customWidth="1"/>
    <col min="2819" max="2819" width="14.25" style="66" customWidth="1"/>
    <col min="2820" max="2820" width="18.75" style="66" customWidth="1"/>
    <col min="2821" max="2821" width="4.625" style="66" customWidth="1"/>
    <col min="2822" max="2822" width="15.625" style="66" customWidth="1"/>
    <col min="2823" max="2824" width="14.375" style="66" customWidth="1"/>
    <col min="2825" max="2825" width="14.25" style="66" customWidth="1"/>
    <col min="2826" max="2826" width="10" style="66" customWidth="1"/>
    <col min="2827" max="2829" width="9" style="66"/>
    <col min="2830" max="2830" width="13.875" style="66" bestFit="1" customWidth="1"/>
    <col min="2831" max="3072" width="9" style="66"/>
    <col min="3073" max="3073" width="15" style="66" customWidth="1"/>
    <col min="3074" max="3074" width="6.875" style="66" customWidth="1"/>
    <col min="3075" max="3075" width="14.25" style="66" customWidth="1"/>
    <col min="3076" max="3076" width="18.75" style="66" customWidth="1"/>
    <col min="3077" max="3077" width="4.625" style="66" customWidth="1"/>
    <col min="3078" max="3078" width="15.625" style="66" customWidth="1"/>
    <col min="3079" max="3080" width="14.375" style="66" customWidth="1"/>
    <col min="3081" max="3081" width="14.25" style="66" customWidth="1"/>
    <col min="3082" max="3082" width="10" style="66" customWidth="1"/>
    <col min="3083" max="3085" width="9" style="66"/>
    <col min="3086" max="3086" width="13.875" style="66" bestFit="1" customWidth="1"/>
    <col min="3087" max="3328" width="9" style="66"/>
    <col min="3329" max="3329" width="15" style="66" customWidth="1"/>
    <col min="3330" max="3330" width="6.875" style="66" customWidth="1"/>
    <col min="3331" max="3331" width="14.25" style="66" customWidth="1"/>
    <col min="3332" max="3332" width="18.75" style="66" customWidth="1"/>
    <col min="3333" max="3333" width="4.625" style="66" customWidth="1"/>
    <col min="3334" max="3334" width="15.625" style="66" customWidth="1"/>
    <col min="3335" max="3336" width="14.375" style="66" customWidth="1"/>
    <col min="3337" max="3337" width="14.25" style="66" customWidth="1"/>
    <col min="3338" max="3338" width="10" style="66" customWidth="1"/>
    <col min="3339" max="3341" width="9" style="66"/>
    <col min="3342" max="3342" width="13.875" style="66" bestFit="1" customWidth="1"/>
    <col min="3343" max="3584" width="9" style="66"/>
    <col min="3585" max="3585" width="15" style="66" customWidth="1"/>
    <col min="3586" max="3586" width="6.875" style="66" customWidth="1"/>
    <col min="3587" max="3587" width="14.25" style="66" customWidth="1"/>
    <col min="3588" max="3588" width="18.75" style="66" customWidth="1"/>
    <col min="3589" max="3589" width="4.625" style="66" customWidth="1"/>
    <col min="3590" max="3590" width="15.625" style="66" customWidth="1"/>
    <col min="3591" max="3592" width="14.375" style="66" customWidth="1"/>
    <col min="3593" max="3593" width="14.25" style="66" customWidth="1"/>
    <col min="3594" max="3594" width="10" style="66" customWidth="1"/>
    <col min="3595" max="3597" width="9" style="66"/>
    <col min="3598" max="3598" width="13.875" style="66" bestFit="1" customWidth="1"/>
    <col min="3599" max="3840" width="9" style="66"/>
    <col min="3841" max="3841" width="15" style="66" customWidth="1"/>
    <col min="3842" max="3842" width="6.875" style="66" customWidth="1"/>
    <col min="3843" max="3843" width="14.25" style="66" customWidth="1"/>
    <col min="3844" max="3844" width="18.75" style="66" customWidth="1"/>
    <col min="3845" max="3845" width="4.625" style="66" customWidth="1"/>
    <col min="3846" max="3846" width="15.625" style="66" customWidth="1"/>
    <col min="3847" max="3848" width="14.375" style="66" customWidth="1"/>
    <col min="3849" max="3849" width="14.25" style="66" customWidth="1"/>
    <col min="3850" max="3850" width="10" style="66" customWidth="1"/>
    <col min="3851" max="3853" width="9" style="66"/>
    <col min="3854" max="3854" width="13.875" style="66" bestFit="1" customWidth="1"/>
    <col min="3855" max="4096" width="9" style="66"/>
    <col min="4097" max="4097" width="15" style="66" customWidth="1"/>
    <col min="4098" max="4098" width="6.875" style="66" customWidth="1"/>
    <col min="4099" max="4099" width="14.25" style="66" customWidth="1"/>
    <col min="4100" max="4100" width="18.75" style="66" customWidth="1"/>
    <col min="4101" max="4101" width="4.625" style="66" customWidth="1"/>
    <col min="4102" max="4102" width="15.625" style="66" customWidth="1"/>
    <col min="4103" max="4104" width="14.375" style="66" customWidth="1"/>
    <col min="4105" max="4105" width="14.25" style="66" customWidth="1"/>
    <col min="4106" max="4106" width="10" style="66" customWidth="1"/>
    <col min="4107" max="4109" width="9" style="66"/>
    <col min="4110" max="4110" width="13.875" style="66" bestFit="1" customWidth="1"/>
    <col min="4111" max="4352" width="9" style="66"/>
    <col min="4353" max="4353" width="15" style="66" customWidth="1"/>
    <col min="4354" max="4354" width="6.875" style="66" customWidth="1"/>
    <col min="4355" max="4355" width="14.25" style="66" customWidth="1"/>
    <col min="4356" max="4356" width="18.75" style="66" customWidth="1"/>
    <col min="4357" max="4357" width="4.625" style="66" customWidth="1"/>
    <col min="4358" max="4358" width="15.625" style="66" customWidth="1"/>
    <col min="4359" max="4360" width="14.375" style="66" customWidth="1"/>
    <col min="4361" max="4361" width="14.25" style="66" customWidth="1"/>
    <col min="4362" max="4362" width="10" style="66" customWidth="1"/>
    <col min="4363" max="4365" width="9" style="66"/>
    <col min="4366" max="4366" width="13.875" style="66" bestFit="1" customWidth="1"/>
    <col min="4367" max="4608" width="9" style="66"/>
    <col min="4609" max="4609" width="15" style="66" customWidth="1"/>
    <col min="4610" max="4610" width="6.875" style="66" customWidth="1"/>
    <col min="4611" max="4611" width="14.25" style="66" customWidth="1"/>
    <col min="4612" max="4612" width="18.75" style="66" customWidth="1"/>
    <col min="4613" max="4613" width="4.625" style="66" customWidth="1"/>
    <col min="4614" max="4614" width="15.625" style="66" customWidth="1"/>
    <col min="4615" max="4616" width="14.375" style="66" customWidth="1"/>
    <col min="4617" max="4617" width="14.25" style="66" customWidth="1"/>
    <col min="4618" max="4618" width="10" style="66" customWidth="1"/>
    <col min="4619" max="4621" width="9" style="66"/>
    <col min="4622" max="4622" width="13.875" style="66" bestFit="1" customWidth="1"/>
    <col min="4623" max="4864" width="9" style="66"/>
    <col min="4865" max="4865" width="15" style="66" customWidth="1"/>
    <col min="4866" max="4866" width="6.875" style="66" customWidth="1"/>
    <col min="4867" max="4867" width="14.25" style="66" customWidth="1"/>
    <col min="4868" max="4868" width="18.75" style="66" customWidth="1"/>
    <col min="4869" max="4869" width="4.625" style="66" customWidth="1"/>
    <col min="4870" max="4870" width="15.625" style="66" customWidth="1"/>
    <col min="4871" max="4872" width="14.375" style="66" customWidth="1"/>
    <col min="4873" max="4873" width="14.25" style="66" customWidth="1"/>
    <col min="4874" max="4874" width="10" style="66" customWidth="1"/>
    <col min="4875" max="4877" width="9" style="66"/>
    <col min="4878" max="4878" width="13.875" style="66" bestFit="1" customWidth="1"/>
    <col min="4879" max="5120" width="9" style="66"/>
    <col min="5121" max="5121" width="15" style="66" customWidth="1"/>
    <col min="5122" max="5122" width="6.875" style="66" customWidth="1"/>
    <col min="5123" max="5123" width="14.25" style="66" customWidth="1"/>
    <col min="5124" max="5124" width="18.75" style="66" customWidth="1"/>
    <col min="5125" max="5125" width="4.625" style="66" customWidth="1"/>
    <col min="5126" max="5126" width="15.625" style="66" customWidth="1"/>
    <col min="5127" max="5128" width="14.375" style="66" customWidth="1"/>
    <col min="5129" max="5129" width="14.25" style="66" customWidth="1"/>
    <col min="5130" max="5130" width="10" style="66" customWidth="1"/>
    <col min="5131" max="5133" width="9" style="66"/>
    <col min="5134" max="5134" width="13.875" style="66" bestFit="1" customWidth="1"/>
    <col min="5135" max="5376" width="9" style="66"/>
    <col min="5377" max="5377" width="15" style="66" customWidth="1"/>
    <col min="5378" max="5378" width="6.875" style="66" customWidth="1"/>
    <col min="5379" max="5379" width="14.25" style="66" customWidth="1"/>
    <col min="5380" max="5380" width="18.75" style="66" customWidth="1"/>
    <col min="5381" max="5381" width="4.625" style="66" customWidth="1"/>
    <col min="5382" max="5382" width="15.625" style="66" customWidth="1"/>
    <col min="5383" max="5384" width="14.375" style="66" customWidth="1"/>
    <col min="5385" max="5385" width="14.25" style="66" customWidth="1"/>
    <col min="5386" max="5386" width="10" style="66" customWidth="1"/>
    <col min="5387" max="5389" width="9" style="66"/>
    <col min="5390" max="5390" width="13.875" style="66" bestFit="1" customWidth="1"/>
    <col min="5391" max="5632" width="9" style="66"/>
    <col min="5633" max="5633" width="15" style="66" customWidth="1"/>
    <col min="5634" max="5634" width="6.875" style="66" customWidth="1"/>
    <col min="5635" max="5635" width="14.25" style="66" customWidth="1"/>
    <col min="5636" max="5636" width="18.75" style="66" customWidth="1"/>
    <col min="5637" max="5637" width="4.625" style="66" customWidth="1"/>
    <col min="5638" max="5638" width="15.625" style="66" customWidth="1"/>
    <col min="5639" max="5640" width="14.375" style="66" customWidth="1"/>
    <col min="5641" max="5641" width="14.25" style="66" customWidth="1"/>
    <col min="5642" max="5642" width="10" style="66" customWidth="1"/>
    <col min="5643" max="5645" width="9" style="66"/>
    <col min="5646" max="5646" width="13.875" style="66" bestFit="1" customWidth="1"/>
    <col min="5647" max="5888" width="9" style="66"/>
    <col min="5889" max="5889" width="15" style="66" customWidth="1"/>
    <col min="5890" max="5890" width="6.875" style="66" customWidth="1"/>
    <col min="5891" max="5891" width="14.25" style="66" customWidth="1"/>
    <col min="5892" max="5892" width="18.75" style="66" customWidth="1"/>
    <col min="5893" max="5893" width="4.625" style="66" customWidth="1"/>
    <col min="5894" max="5894" width="15.625" style="66" customWidth="1"/>
    <col min="5895" max="5896" width="14.375" style="66" customWidth="1"/>
    <col min="5897" max="5897" width="14.25" style="66" customWidth="1"/>
    <col min="5898" max="5898" width="10" style="66" customWidth="1"/>
    <col min="5899" max="5901" width="9" style="66"/>
    <col min="5902" max="5902" width="13.875" style="66" bestFit="1" customWidth="1"/>
    <col min="5903" max="6144" width="9" style="66"/>
    <col min="6145" max="6145" width="15" style="66" customWidth="1"/>
    <col min="6146" max="6146" width="6.875" style="66" customWidth="1"/>
    <col min="6147" max="6147" width="14.25" style="66" customWidth="1"/>
    <col min="6148" max="6148" width="18.75" style="66" customWidth="1"/>
    <col min="6149" max="6149" width="4.625" style="66" customWidth="1"/>
    <col min="6150" max="6150" width="15.625" style="66" customWidth="1"/>
    <col min="6151" max="6152" width="14.375" style="66" customWidth="1"/>
    <col min="6153" max="6153" width="14.25" style="66" customWidth="1"/>
    <col min="6154" max="6154" width="10" style="66" customWidth="1"/>
    <col min="6155" max="6157" width="9" style="66"/>
    <col min="6158" max="6158" width="13.875" style="66" bestFit="1" customWidth="1"/>
    <col min="6159" max="6400" width="9" style="66"/>
    <col min="6401" max="6401" width="15" style="66" customWidth="1"/>
    <col min="6402" max="6402" width="6.875" style="66" customWidth="1"/>
    <col min="6403" max="6403" width="14.25" style="66" customWidth="1"/>
    <col min="6404" max="6404" width="18.75" style="66" customWidth="1"/>
    <col min="6405" max="6405" width="4.625" style="66" customWidth="1"/>
    <col min="6406" max="6406" width="15.625" style="66" customWidth="1"/>
    <col min="6407" max="6408" width="14.375" style="66" customWidth="1"/>
    <col min="6409" max="6409" width="14.25" style="66" customWidth="1"/>
    <col min="6410" max="6410" width="10" style="66" customWidth="1"/>
    <col min="6411" max="6413" width="9" style="66"/>
    <col min="6414" max="6414" width="13.875" style="66" bestFit="1" customWidth="1"/>
    <col min="6415" max="6656" width="9" style="66"/>
    <col min="6657" max="6657" width="15" style="66" customWidth="1"/>
    <col min="6658" max="6658" width="6.875" style="66" customWidth="1"/>
    <col min="6659" max="6659" width="14.25" style="66" customWidth="1"/>
    <col min="6660" max="6660" width="18.75" style="66" customWidth="1"/>
    <col min="6661" max="6661" width="4.625" style="66" customWidth="1"/>
    <col min="6662" max="6662" width="15.625" style="66" customWidth="1"/>
    <col min="6663" max="6664" width="14.375" style="66" customWidth="1"/>
    <col min="6665" max="6665" width="14.25" style="66" customWidth="1"/>
    <col min="6666" max="6666" width="10" style="66" customWidth="1"/>
    <col min="6667" max="6669" width="9" style="66"/>
    <col min="6670" max="6670" width="13.875" style="66" bestFit="1" customWidth="1"/>
    <col min="6671" max="6912" width="9" style="66"/>
    <col min="6913" max="6913" width="15" style="66" customWidth="1"/>
    <col min="6914" max="6914" width="6.875" style="66" customWidth="1"/>
    <col min="6915" max="6915" width="14.25" style="66" customWidth="1"/>
    <col min="6916" max="6916" width="18.75" style="66" customWidth="1"/>
    <col min="6917" max="6917" width="4.625" style="66" customWidth="1"/>
    <col min="6918" max="6918" width="15.625" style="66" customWidth="1"/>
    <col min="6919" max="6920" width="14.375" style="66" customWidth="1"/>
    <col min="6921" max="6921" width="14.25" style="66" customWidth="1"/>
    <col min="6922" max="6922" width="10" style="66" customWidth="1"/>
    <col min="6923" max="6925" width="9" style="66"/>
    <col min="6926" max="6926" width="13.875" style="66" bestFit="1" customWidth="1"/>
    <col min="6927" max="7168" width="9" style="66"/>
    <col min="7169" max="7169" width="15" style="66" customWidth="1"/>
    <col min="7170" max="7170" width="6.875" style="66" customWidth="1"/>
    <col min="7171" max="7171" width="14.25" style="66" customWidth="1"/>
    <col min="7172" max="7172" width="18.75" style="66" customWidth="1"/>
    <col min="7173" max="7173" width="4.625" style="66" customWidth="1"/>
    <col min="7174" max="7174" width="15.625" style="66" customWidth="1"/>
    <col min="7175" max="7176" width="14.375" style="66" customWidth="1"/>
    <col min="7177" max="7177" width="14.25" style="66" customWidth="1"/>
    <col min="7178" max="7178" width="10" style="66" customWidth="1"/>
    <col min="7179" max="7181" width="9" style="66"/>
    <col min="7182" max="7182" width="13.875" style="66" bestFit="1" customWidth="1"/>
    <col min="7183" max="7424" width="9" style="66"/>
    <col min="7425" max="7425" width="15" style="66" customWidth="1"/>
    <col min="7426" max="7426" width="6.875" style="66" customWidth="1"/>
    <col min="7427" max="7427" width="14.25" style="66" customWidth="1"/>
    <col min="7428" max="7428" width="18.75" style="66" customWidth="1"/>
    <col min="7429" max="7429" width="4.625" style="66" customWidth="1"/>
    <col min="7430" max="7430" width="15.625" style="66" customWidth="1"/>
    <col min="7431" max="7432" width="14.375" style="66" customWidth="1"/>
    <col min="7433" max="7433" width="14.25" style="66" customWidth="1"/>
    <col min="7434" max="7434" width="10" style="66" customWidth="1"/>
    <col min="7435" max="7437" width="9" style="66"/>
    <col min="7438" max="7438" width="13.875" style="66" bestFit="1" customWidth="1"/>
    <col min="7439" max="7680" width="9" style="66"/>
    <col min="7681" max="7681" width="15" style="66" customWidth="1"/>
    <col min="7682" max="7682" width="6.875" style="66" customWidth="1"/>
    <col min="7683" max="7683" width="14.25" style="66" customWidth="1"/>
    <col min="7684" max="7684" width="18.75" style="66" customWidth="1"/>
    <col min="7685" max="7685" width="4.625" style="66" customWidth="1"/>
    <col min="7686" max="7686" width="15.625" style="66" customWidth="1"/>
    <col min="7687" max="7688" width="14.375" style="66" customWidth="1"/>
    <col min="7689" max="7689" width="14.25" style="66" customWidth="1"/>
    <col min="7690" max="7690" width="10" style="66" customWidth="1"/>
    <col min="7691" max="7693" width="9" style="66"/>
    <col min="7694" max="7694" width="13.875" style="66" bestFit="1" customWidth="1"/>
    <col min="7695" max="7936" width="9" style="66"/>
    <col min="7937" max="7937" width="15" style="66" customWidth="1"/>
    <col min="7938" max="7938" width="6.875" style="66" customWidth="1"/>
    <col min="7939" max="7939" width="14.25" style="66" customWidth="1"/>
    <col min="7940" max="7940" width="18.75" style="66" customWidth="1"/>
    <col min="7941" max="7941" width="4.625" style="66" customWidth="1"/>
    <col min="7942" max="7942" width="15.625" style="66" customWidth="1"/>
    <col min="7943" max="7944" width="14.375" style="66" customWidth="1"/>
    <col min="7945" max="7945" width="14.25" style="66" customWidth="1"/>
    <col min="7946" max="7946" width="10" style="66" customWidth="1"/>
    <col min="7947" max="7949" width="9" style="66"/>
    <col min="7950" max="7950" width="13.875" style="66" bestFit="1" customWidth="1"/>
    <col min="7951" max="8192" width="9" style="66"/>
    <col min="8193" max="8193" width="15" style="66" customWidth="1"/>
    <col min="8194" max="8194" width="6.875" style="66" customWidth="1"/>
    <col min="8195" max="8195" width="14.25" style="66" customWidth="1"/>
    <col min="8196" max="8196" width="18.75" style="66" customWidth="1"/>
    <col min="8197" max="8197" width="4.625" style="66" customWidth="1"/>
    <col min="8198" max="8198" width="15.625" style="66" customWidth="1"/>
    <col min="8199" max="8200" width="14.375" style="66" customWidth="1"/>
    <col min="8201" max="8201" width="14.25" style="66" customWidth="1"/>
    <col min="8202" max="8202" width="10" style="66" customWidth="1"/>
    <col min="8203" max="8205" width="9" style="66"/>
    <col min="8206" max="8206" width="13.875" style="66" bestFit="1" customWidth="1"/>
    <col min="8207" max="8448" width="9" style="66"/>
    <col min="8449" max="8449" width="15" style="66" customWidth="1"/>
    <col min="8450" max="8450" width="6.875" style="66" customWidth="1"/>
    <col min="8451" max="8451" width="14.25" style="66" customWidth="1"/>
    <col min="8452" max="8452" width="18.75" style="66" customWidth="1"/>
    <col min="8453" max="8453" width="4.625" style="66" customWidth="1"/>
    <col min="8454" max="8454" width="15.625" style="66" customWidth="1"/>
    <col min="8455" max="8456" width="14.375" style="66" customWidth="1"/>
    <col min="8457" max="8457" width="14.25" style="66" customWidth="1"/>
    <col min="8458" max="8458" width="10" style="66" customWidth="1"/>
    <col min="8459" max="8461" width="9" style="66"/>
    <col min="8462" max="8462" width="13.875" style="66" bestFit="1" customWidth="1"/>
    <col min="8463" max="8704" width="9" style="66"/>
    <col min="8705" max="8705" width="15" style="66" customWidth="1"/>
    <col min="8706" max="8706" width="6.875" style="66" customWidth="1"/>
    <col min="8707" max="8707" width="14.25" style="66" customWidth="1"/>
    <col min="8708" max="8708" width="18.75" style="66" customWidth="1"/>
    <col min="8709" max="8709" width="4.625" style="66" customWidth="1"/>
    <col min="8710" max="8710" width="15.625" style="66" customWidth="1"/>
    <col min="8711" max="8712" width="14.375" style="66" customWidth="1"/>
    <col min="8713" max="8713" width="14.25" style="66" customWidth="1"/>
    <col min="8714" max="8714" width="10" style="66" customWidth="1"/>
    <col min="8715" max="8717" width="9" style="66"/>
    <col min="8718" max="8718" width="13.875" style="66" bestFit="1" customWidth="1"/>
    <col min="8719" max="8960" width="9" style="66"/>
    <col min="8961" max="8961" width="15" style="66" customWidth="1"/>
    <col min="8962" max="8962" width="6.875" style="66" customWidth="1"/>
    <col min="8963" max="8963" width="14.25" style="66" customWidth="1"/>
    <col min="8964" max="8964" width="18.75" style="66" customWidth="1"/>
    <col min="8965" max="8965" width="4.625" style="66" customWidth="1"/>
    <col min="8966" max="8966" width="15.625" style="66" customWidth="1"/>
    <col min="8967" max="8968" width="14.375" style="66" customWidth="1"/>
    <col min="8969" max="8969" width="14.25" style="66" customWidth="1"/>
    <col min="8970" max="8970" width="10" style="66" customWidth="1"/>
    <col min="8971" max="8973" width="9" style="66"/>
    <col min="8974" max="8974" width="13.875" style="66" bestFit="1" customWidth="1"/>
    <col min="8975" max="9216" width="9" style="66"/>
    <col min="9217" max="9217" width="15" style="66" customWidth="1"/>
    <col min="9218" max="9218" width="6.875" style="66" customWidth="1"/>
    <col min="9219" max="9219" width="14.25" style="66" customWidth="1"/>
    <col min="9220" max="9220" width="18.75" style="66" customWidth="1"/>
    <col min="9221" max="9221" width="4.625" style="66" customWidth="1"/>
    <col min="9222" max="9222" width="15.625" style="66" customWidth="1"/>
    <col min="9223" max="9224" width="14.375" style="66" customWidth="1"/>
    <col min="9225" max="9225" width="14.25" style="66" customWidth="1"/>
    <col min="9226" max="9226" width="10" style="66" customWidth="1"/>
    <col min="9227" max="9229" width="9" style="66"/>
    <col min="9230" max="9230" width="13.875" style="66" bestFit="1" customWidth="1"/>
    <col min="9231" max="9472" width="9" style="66"/>
    <col min="9473" max="9473" width="15" style="66" customWidth="1"/>
    <col min="9474" max="9474" width="6.875" style="66" customWidth="1"/>
    <col min="9475" max="9475" width="14.25" style="66" customWidth="1"/>
    <col min="9476" max="9476" width="18.75" style="66" customWidth="1"/>
    <col min="9477" max="9477" width="4.625" style="66" customWidth="1"/>
    <col min="9478" max="9478" width="15.625" style="66" customWidth="1"/>
    <col min="9479" max="9480" width="14.375" style="66" customWidth="1"/>
    <col min="9481" max="9481" width="14.25" style="66" customWidth="1"/>
    <col min="9482" max="9482" width="10" style="66" customWidth="1"/>
    <col min="9483" max="9485" width="9" style="66"/>
    <col min="9486" max="9486" width="13.875" style="66" bestFit="1" customWidth="1"/>
    <col min="9487" max="9728" width="9" style="66"/>
    <col min="9729" max="9729" width="15" style="66" customWidth="1"/>
    <col min="9730" max="9730" width="6.875" style="66" customWidth="1"/>
    <col min="9731" max="9731" width="14.25" style="66" customWidth="1"/>
    <col min="9732" max="9732" width="18.75" style="66" customWidth="1"/>
    <col min="9733" max="9733" width="4.625" style="66" customWidth="1"/>
    <col min="9734" max="9734" width="15.625" style="66" customWidth="1"/>
    <col min="9735" max="9736" width="14.375" style="66" customWidth="1"/>
    <col min="9737" max="9737" width="14.25" style="66" customWidth="1"/>
    <col min="9738" max="9738" width="10" style="66" customWidth="1"/>
    <col min="9739" max="9741" width="9" style="66"/>
    <col min="9742" max="9742" width="13.875" style="66" bestFit="1" customWidth="1"/>
    <col min="9743" max="9984" width="9" style="66"/>
    <col min="9985" max="9985" width="15" style="66" customWidth="1"/>
    <col min="9986" max="9986" width="6.875" style="66" customWidth="1"/>
    <col min="9987" max="9987" width="14.25" style="66" customWidth="1"/>
    <col min="9988" max="9988" width="18.75" style="66" customWidth="1"/>
    <col min="9989" max="9989" width="4.625" style="66" customWidth="1"/>
    <col min="9990" max="9990" width="15.625" style="66" customWidth="1"/>
    <col min="9991" max="9992" width="14.375" style="66" customWidth="1"/>
    <col min="9993" max="9993" width="14.25" style="66" customWidth="1"/>
    <col min="9994" max="9994" width="10" style="66" customWidth="1"/>
    <col min="9995" max="9997" width="9" style="66"/>
    <col min="9998" max="9998" width="13.875" style="66" bestFit="1" customWidth="1"/>
    <col min="9999" max="10240" width="9" style="66"/>
    <col min="10241" max="10241" width="15" style="66" customWidth="1"/>
    <col min="10242" max="10242" width="6.875" style="66" customWidth="1"/>
    <col min="10243" max="10243" width="14.25" style="66" customWidth="1"/>
    <col min="10244" max="10244" width="18.75" style="66" customWidth="1"/>
    <col min="10245" max="10245" width="4.625" style="66" customWidth="1"/>
    <col min="10246" max="10246" width="15.625" style="66" customWidth="1"/>
    <col min="10247" max="10248" width="14.375" style="66" customWidth="1"/>
    <col min="10249" max="10249" width="14.25" style="66" customWidth="1"/>
    <col min="10250" max="10250" width="10" style="66" customWidth="1"/>
    <col min="10251" max="10253" width="9" style="66"/>
    <col min="10254" max="10254" width="13.875" style="66" bestFit="1" customWidth="1"/>
    <col min="10255" max="10496" width="9" style="66"/>
    <col min="10497" max="10497" width="15" style="66" customWidth="1"/>
    <col min="10498" max="10498" width="6.875" style="66" customWidth="1"/>
    <col min="10499" max="10499" width="14.25" style="66" customWidth="1"/>
    <col min="10500" max="10500" width="18.75" style="66" customWidth="1"/>
    <col min="10501" max="10501" width="4.625" style="66" customWidth="1"/>
    <col min="10502" max="10502" width="15.625" style="66" customWidth="1"/>
    <col min="10503" max="10504" width="14.375" style="66" customWidth="1"/>
    <col min="10505" max="10505" width="14.25" style="66" customWidth="1"/>
    <col min="10506" max="10506" width="10" style="66" customWidth="1"/>
    <col min="10507" max="10509" width="9" style="66"/>
    <col min="10510" max="10510" width="13.875" style="66" bestFit="1" customWidth="1"/>
    <col min="10511" max="10752" width="9" style="66"/>
    <col min="10753" max="10753" width="15" style="66" customWidth="1"/>
    <col min="10754" max="10754" width="6.875" style="66" customWidth="1"/>
    <col min="10755" max="10755" width="14.25" style="66" customWidth="1"/>
    <col min="10756" max="10756" width="18.75" style="66" customWidth="1"/>
    <col min="10757" max="10757" width="4.625" style="66" customWidth="1"/>
    <col min="10758" max="10758" width="15.625" style="66" customWidth="1"/>
    <col min="10759" max="10760" width="14.375" style="66" customWidth="1"/>
    <col min="10761" max="10761" width="14.25" style="66" customWidth="1"/>
    <col min="10762" max="10762" width="10" style="66" customWidth="1"/>
    <col min="10763" max="10765" width="9" style="66"/>
    <col min="10766" max="10766" width="13.875" style="66" bestFit="1" customWidth="1"/>
    <col min="10767" max="11008" width="9" style="66"/>
    <col min="11009" max="11009" width="15" style="66" customWidth="1"/>
    <col min="11010" max="11010" width="6.875" style="66" customWidth="1"/>
    <col min="11011" max="11011" width="14.25" style="66" customWidth="1"/>
    <col min="11012" max="11012" width="18.75" style="66" customWidth="1"/>
    <col min="11013" max="11013" width="4.625" style="66" customWidth="1"/>
    <col min="11014" max="11014" width="15.625" style="66" customWidth="1"/>
    <col min="11015" max="11016" width="14.375" style="66" customWidth="1"/>
    <col min="11017" max="11017" width="14.25" style="66" customWidth="1"/>
    <col min="11018" max="11018" width="10" style="66" customWidth="1"/>
    <col min="11019" max="11021" width="9" style="66"/>
    <col min="11022" max="11022" width="13.875" style="66" bestFit="1" customWidth="1"/>
    <col min="11023" max="11264" width="9" style="66"/>
    <col min="11265" max="11265" width="15" style="66" customWidth="1"/>
    <col min="11266" max="11266" width="6.875" style="66" customWidth="1"/>
    <col min="11267" max="11267" width="14.25" style="66" customWidth="1"/>
    <col min="11268" max="11268" width="18.75" style="66" customWidth="1"/>
    <col min="11269" max="11269" width="4.625" style="66" customWidth="1"/>
    <col min="11270" max="11270" width="15.625" style="66" customWidth="1"/>
    <col min="11271" max="11272" width="14.375" style="66" customWidth="1"/>
    <col min="11273" max="11273" width="14.25" style="66" customWidth="1"/>
    <col min="11274" max="11274" width="10" style="66" customWidth="1"/>
    <col min="11275" max="11277" width="9" style="66"/>
    <col min="11278" max="11278" width="13.875" style="66" bestFit="1" customWidth="1"/>
    <col min="11279" max="11520" width="9" style="66"/>
    <col min="11521" max="11521" width="15" style="66" customWidth="1"/>
    <col min="11522" max="11522" width="6.875" style="66" customWidth="1"/>
    <col min="11523" max="11523" width="14.25" style="66" customWidth="1"/>
    <col min="11524" max="11524" width="18.75" style="66" customWidth="1"/>
    <col min="11525" max="11525" width="4.625" style="66" customWidth="1"/>
    <col min="11526" max="11526" width="15.625" style="66" customWidth="1"/>
    <col min="11527" max="11528" width="14.375" style="66" customWidth="1"/>
    <col min="11529" max="11529" width="14.25" style="66" customWidth="1"/>
    <col min="11530" max="11530" width="10" style="66" customWidth="1"/>
    <col min="11531" max="11533" width="9" style="66"/>
    <col min="11534" max="11534" width="13.875" style="66" bestFit="1" customWidth="1"/>
    <col min="11535" max="11776" width="9" style="66"/>
    <col min="11777" max="11777" width="15" style="66" customWidth="1"/>
    <col min="11778" max="11778" width="6.875" style="66" customWidth="1"/>
    <col min="11779" max="11779" width="14.25" style="66" customWidth="1"/>
    <col min="11780" max="11780" width="18.75" style="66" customWidth="1"/>
    <col min="11781" max="11781" width="4.625" style="66" customWidth="1"/>
    <col min="11782" max="11782" width="15.625" style="66" customWidth="1"/>
    <col min="11783" max="11784" width="14.375" style="66" customWidth="1"/>
    <col min="11785" max="11785" width="14.25" style="66" customWidth="1"/>
    <col min="11786" max="11786" width="10" style="66" customWidth="1"/>
    <col min="11787" max="11789" width="9" style="66"/>
    <col min="11790" max="11790" width="13.875" style="66" bestFit="1" customWidth="1"/>
    <col min="11791" max="12032" width="9" style="66"/>
    <col min="12033" max="12033" width="15" style="66" customWidth="1"/>
    <col min="12034" max="12034" width="6.875" style="66" customWidth="1"/>
    <col min="12035" max="12035" width="14.25" style="66" customWidth="1"/>
    <col min="12036" max="12036" width="18.75" style="66" customWidth="1"/>
    <col min="12037" max="12037" width="4.625" style="66" customWidth="1"/>
    <col min="12038" max="12038" width="15.625" style="66" customWidth="1"/>
    <col min="12039" max="12040" width="14.375" style="66" customWidth="1"/>
    <col min="12041" max="12041" width="14.25" style="66" customWidth="1"/>
    <col min="12042" max="12042" width="10" style="66" customWidth="1"/>
    <col min="12043" max="12045" width="9" style="66"/>
    <col min="12046" max="12046" width="13.875" style="66" bestFit="1" customWidth="1"/>
    <col min="12047" max="12288" width="9" style="66"/>
    <col min="12289" max="12289" width="15" style="66" customWidth="1"/>
    <col min="12290" max="12290" width="6.875" style="66" customWidth="1"/>
    <col min="12291" max="12291" width="14.25" style="66" customWidth="1"/>
    <col min="12292" max="12292" width="18.75" style="66" customWidth="1"/>
    <col min="12293" max="12293" width="4.625" style="66" customWidth="1"/>
    <col min="12294" max="12294" width="15.625" style="66" customWidth="1"/>
    <col min="12295" max="12296" width="14.375" style="66" customWidth="1"/>
    <col min="12297" max="12297" width="14.25" style="66" customWidth="1"/>
    <col min="12298" max="12298" width="10" style="66" customWidth="1"/>
    <col min="12299" max="12301" width="9" style="66"/>
    <col min="12302" max="12302" width="13.875" style="66" bestFit="1" customWidth="1"/>
    <col min="12303" max="12544" width="9" style="66"/>
    <col min="12545" max="12545" width="15" style="66" customWidth="1"/>
    <col min="12546" max="12546" width="6.875" style="66" customWidth="1"/>
    <col min="12547" max="12547" width="14.25" style="66" customWidth="1"/>
    <col min="12548" max="12548" width="18.75" style="66" customWidth="1"/>
    <col min="12549" max="12549" width="4.625" style="66" customWidth="1"/>
    <col min="12550" max="12550" width="15.625" style="66" customWidth="1"/>
    <col min="12551" max="12552" width="14.375" style="66" customWidth="1"/>
    <col min="12553" max="12553" width="14.25" style="66" customWidth="1"/>
    <col min="12554" max="12554" width="10" style="66" customWidth="1"/>
    <col min="12555" max="12557" width="9" style="66"/>
    <col min="12558" max="12558" width="13.875" style="66" bestFit="1" customWidth="1"/>
    <col min="12559" max="12800" width="9" style="66"/>
    <col min="12801" max="12801" width="15" style="66" customWidth="1"/>
    <col min="12802" max="12802" width="6.875" style="66" customWidth="1"/>
    <col min="12803" max="12803" width="14.25" style="66" customWidth="1"/>
    <col min="12804" max="12804" width="18.75" style="66" customWidth="1"/>
    <col min="12805" max="12805" width="4.625" style="66" customWidth="1"/>
    <col min="12806" max="12806" width="15.625" style="66" customWidth="1"/>
    <col min="12807" max="12808" width="14.375" style="66" customWidth="1"/>
    <col min="12809" max="12809" width="14.25" style="66" customWidth="1"/>
    <col min="12810" max="12810" width="10" style="66" customWidth="1"/>
    <col min="12811" max="12813" width="9" style="66"/>
    <col min="12814" max="12814" width="13.875" style="66" bestFit="1" customWidth="1"/>
    <col min="12815" max="13056" width="9" style="66"/>
    <col min="13057" max="13057" width="15" style="66" customWidth="1"/>
    <col min="13058" max="13058" width="6.875" style="66" customWidth="1"/>
    <col min="13059" max="13059" width="14.25" style="66" customWidth="1"/>
    <col min="13060" max="13060" width="18.75" style="66" customWidth="1"/>
    <col min="13061" max="13061" width="4.625" style="66" customWidth="1"/>
    <col min="13062" max="13062" width="15.625" style="66" customWidth="1"/>
    <col min="13063" max="13064" width="14.375" style="66" customWidth="1"/>
    <col min="13065" max="13065" width="14.25" style="66" customWidth="1"/>
    <col min="13066" max="13066" width="10" style="66" customWidth="1"/>
    <col min="13067" max="13069" width="9" style="66"/>
    <col min="13070" max="13070" width="13.875" style="66" bestFit="1" customWidth="1"/>
    <col min="13071" max="13312" width="9" style="66"/>
    <col min="13313" max="13313" width="15" style="66" customWidth="1"/>
    <col min="13314" max="13314" width="6.875" style="66" customWidth="1"/>
    <col min="13315" max="13315" width="14.25" style="66" customWidth="1"/>
    <col min="13316" max="13316" width="18.75" style="66" customWidth="1"/>
    <col min="13317" max="13317" width="4.625" style="66" customWidth="1"/>
    <col min="13318" max="13318" width="15.625" style="66" customWidth="1"/>
    <col min="13319" max="13320" width="14.375" style="66" customWidth="1"/>
    <col min="13321" max="13321" width="14.25" style="66" customWidth="1"/>
    <col min="13322" max="13322" width="10" style="66" customWidth="1"/>
    <col min="13323" max="13325" width="9" style="66"/>
    <col min="13326" max="13326" width="13.875" style="66" bestFit="1" customWidth="1"/>
    <col min="13327" max="13568" width="9" style="66"/>
    <col min="13569" max="13569" width="15" style="66" customWidth="1"/>
    <col min="13570" max="13570" width="6.875" style="66" customWidth="1"/>
    <col min="13571" max="13571" width="14.25" style="66" customWidth="1"/>
    <col min="13572" max="13572" width="18.75" style="66" customWidth="1"/>
    <col min="13573" max="13573" width="4.625" style="66" customWidth="1"/>
    <col min="13574" max="13574" width="15.625" style="66" customWidth="1"/>
    <col min="13575" max="13576" width="14.375" style="66" customWidth="1"/>
    <col min="13577" max="13577" width="14.25" style="66" customWidth="1"/>
    <col min="13578" max="13578" width="10" style="66" customWidth="1"/>
    <col min="13579" max="13581" width="9" style="66"/>
    <col min="13582" max="13582" width="13.875" style="66" bestFit="1" customWidth="1"/>
    <col min="13583" max="13824" width="9" style="66"/>
    <col min="13825" max="13825" width="15" style="66" customWidth="1"/>
    <col min="13826" max="13826" width="6.875" style="66" customWidth="1"/>
    <col min="13827" max="13827" width="14.25" style="66" customWidth="1"/>
    <col min="13828" max="13828" width="18.75" style="66" customWidth="1"/>
    <col min="13829" max="13829" width="4.625" style="66" customWidth="1"/>
    <col min="13830" max="13830" width="15.625" style="66" customWidth="1"/>
    <col min="13831" max="13832" width="14.375" style="66" customWidth="1"/>
    <col min="13833" max="13833" width="14.25" style="66" customWidth="1"/>
    <col min="13834" max="13834" width="10" style="66" customWidth="1"/>
    <col min="13835" max="13837" width="9" style="66"/>
    <col min="13838" max="13838" width="13.875" style="66" bestFit="1" customWidth="1"/>
    <col min="13839" max="14080" width="9" style="66"/>
    <col min="14081" max="14081" width="15" style="66" customWidth="1"/>
    <col min="14082" max="14082" width="6.875" style="66" customWidth="1"/>
    <col min="14083" max="14083" width="14.25" style="66" customWidth="1"/>
    <col min="14084" max="14084" width="18.75" style="66" customWidth="1"/>
    <col min="14085" max="14085" width="4.625" style="66" customWidth="1"/>
    <col min="14086" max="14086" width="15.625" style="66" customWidth="1"/>
    <col min="14087" max="14088" width="14.375" style="66" customWidth="1"/>
    <col min="14089" max="14089" width="14.25" style="66" customWidth="1"/>
    <col min="14090" max="14090" width="10" style="66" customWidth="1"/>
    <col min="14091" max="14093" width="9" style="66"/>
    <col min="14094" max="14094" width="13.875" style="66" bestFit="1" customWidth="1"/>
    <col min="14095" max="14336" width="9" style="66"/>
    <col min="14337" max="14337" width="15" style="66" customWidth="1"/>
    <col min="14338" max="14338" width="6.875" style="66" customWidth="1"/>
    <col min="14339" max="14339" width="14.25" style="66" customWidth="1"/>
    <col min="14340" max="14340" width="18.75" style="66" customWidth="1"/>
    <col min="14341" max="14341" width="4.625" style="66" customWidth="1"/>
    <col min="14342" max="14342" width="15.625" style="66" customWidth="1"/>
    <col min="14343" max="14344" width="14.375" style="66" customWidth="1"/>
    <col min="14345" max="14345" width="14.25" style="66" customWidth="1"/>
    <col min="14346" max="14346" width="10" style="66" customWidth="1"/>
    <col min="14347" max="14349" width="9" style="66"/>
    <col min="14350" max="14350" width="13.875" style="66" bestFit="1" customWidth="1"/>
    <col min="14351" max="14592" width="9" style="66"/>
    <col min="14593" max="14593" width="15" style="66" customWidth="1"/>
    <col min="14594" max="14594" width="6.875" style="66" customWidth="1"/>
    <col min="14595" max="14595" width="14.25" style="66" customWidth="1"/>
    <col min="14596" max="14596" width="18.75" style="66" customWidth="1"/>
    <col min="14597" max="14597" width="4.625" style="66" customWidth="1"/>
    <col min="14598" max="14598" width="15.625" style="66" customWidth="1"/>
    <col min="14599" max="14600" width="14.375" style="66" customWidth="1"/>
    <col min="14601" max="14601" width="14.25" style="66" customWidth="1"/>
    <col min="14602" max="14602" width="10" style="66" customWidth="1"/>
    <col min="14603" max="14605" width="9" style="66"/>
    <col min="14606" max="14606" width="13.875" style="66" bestFit="1" customWidth="1"/>
    <col min="14607" max="14848" width="9" style="66"/>
    <col min="14849" max="14849" width="15" style="66" customWidth="1"/>
    <col min="14850" max="14850" width="6.875" style="66" customWidth="1"/>
    <col min="14851" max="14851" width="14.25" style="66" customWidth="1"/>
    <col min="14852" max="14852" width="18.75" style="66" customWidth="1"/>
    <col min="14853" max="14853" width="4.625" style="66" customWidth="1"/>
    <col min="14854" max="14854" width="15.625" style="66" customWidth="1"/>
    <col min="14855" max="14856" width="14.375" style="66" customWidth="1"/>
    <col min="14857" max="14857" width="14.25" style="66" customWidth="1"/>
    <col min="14858" max="14858" width="10" style="66" customWidth="1"/>
    <col min="14859" max="14861" width="9" style="66"/>
    <col min="14862" max="14862" width="13.875" style="66" bestFit="1" customWidth="1"/>
    <col min="14863" max="15104" width="9" style="66"/>
    <col min="15105" max="15105" width="15" style="66" customWidth="1"/>
    <col min="15106" max="15106" width="6.875" style="66" customWidth="1"/>
    <col min="15107" max="15107" width="14.25" style="66" customWidth="1"/>
    <col min="15108" max="15108" width="18.75" style="66" customWidth="1"/>
    <col min="15109" max="15109" width="4.625" style="66" customWidth="1"/>
    <col min="15110" max="15110" width="15.625" style="66" customWidth="1"/>
    <col min="15111" max="15112" width="14.375" style="66" customWidth="1"/>
    <col min="15113" max="15113" width="14.25" style="66" customWidth="1"/>
    <col min="15114" max="15114" width="10" style="66" customWidth="1"/>
    <col min="15115" max="15117" width="9" style="66"/>
    <col min="15118" max="15118" width="13.875" style="66" bestFit="1" customWidth="1"/>
    <col min="15119" max="15360" width="9" style="66"/>
    <col min="15361" max="15361" width="15" style="66" customWidth="1"/>
    <col min="15362" max="15362" width="6.875" style="66" customWidth="1"/>
    <col min="15363" max="15363" width="14.25" style="66" customWidth="1"/>
    <col min="15364" max="15364" width="18.75" style="66" customWidth="1"/>
    <col min="15365" max="15365" width="4.625" style="66" customWidth="1"/>
    <col min="15366" max="15366" width="15.625" style="66" customWidth="1"/>
    <col min="15367" max="15368" width="14.375" style="66" customWidth="1"/>
    <col min="15369" max="15369" width="14.25" style="66" customWidth="1"/>
    <col min="15370" max="15370" width="10" style="66" customWidth="1"/>
    <col min="15371" max="15373" width="9" style="66"/>
    <col min="15374" max="15374" width="13.875" style="66" bestFit="1" customWidth="1"/>
    <col min="15375" max="15616" width="9" style="66"/>
    <col min="15617" max="15617" width="15" style="66" customWidth="1"/>
    <col min="15618" max="15618" width="6.875" style="66" customWidth="1"/>
    <col min="15619" max="15619" width="14.25" style="66" customWidth="1"/>
    <col min="15620" max="15620" width="18.75" style="66" customWidth="1"/>
    <col min="15621" max="15621" width="4.625" style="66" customWidth="1"/>
    <col min="15622" max="15622" width="15.625" style="66" customWidth="1"/>
    <col min="15623" max="15624" width="14.375" style="66" customWidth="1"/>
    <col min="15625" max="15625" width="14.25" style="66" customWidth="1"/>
    <col min="15626" max="15626" width="10" style="66" customWidth="1"/>
    <col min="15627" max="15629" width="9" style="66"/>
    <col min="15630" max="15630" width="13.875" style="66" bestFit="1" customWidth="1"/>
    <col min="15631" max="15872" width="9" style="66"/>
    <col min="15873" max="15873" width="15" style="66" customWidth="1"/>
    <col min="15874" max="15874" width="6.875" style="66" customWidth="1"/>
    <col min="15875" max="15875" width="14.25" style="66" customWidth="1"/>
    <col min="15876" max="15876" width="18.75" style="66" customWidth="1"/>
    <col min="15877" max="15877" width="4.625" style="66" customWidth="1"/>
    <col min="15878" max="15878" width="15.625" style="66" customWidth="1"/>
    <col min="15879" max="15880" width="14.375" style="66" customWidth="1"/>
    <col min="15881" max="15881" width="14.25" style="66" customWidth="1"/>
    <col min="15882" max="15882" width="10" style="66" customWidth="1"/>
    <col min="15883" max="15885" width="9" style="66"/>
    <col min="15886" max="15886" width="13.875" style="66" bestFit="1" customWidth="1"/>
    <col min="15887" max="16128" width="9" style="66"/>
    <col min="16129" max="16129" width="15" style="66" customWidth="1"/>
    <col min="16130" max="16130" width="6.875" style="66" customWidth="1"/>
    <col min="16131" max="16131" width="14.25" style="66" customWidth="1"/>
    <col min="16132" max="16132" width="18.75" style="66" customWidth="1"/>
    <col min="16133" max="16133" width="4.625" style="66" customWidth="1"/>
    <col min="16134" max="16134" width="15.625" style="66" customWidth="1"/>
    <col min="16135" max="16136" width="14.375" style="66" customWidth="1"/>
    <col min="16137" max="16137" width="14.25" style="66" customWidth="1"/>
    <col min="16138" max="16138" width="10" style="66" customWidth="1"/>
    <col min="16139" max="16141" width="9" style="66"/>
    <col min="16142" max="16142" width="13.875" style="66" bestFit="1" customWidth="1"/>
    <col min="16143" max="16384" width="9" style="66"/>
  </cols>
  <sheetData>
    <row r="1" spans="1:14" ht="21" customHeight="1" x14ac:dyDescent="0.3">
      <c r="A1" s="61" t="s">
        <v>313</v>
      </c>
      <c r="B1" s="62"/>
      <c r="C1" s="104" t="s">
        <v>322</v>
      </c>
      <c r="D1" s="104"/>
      <c r="E1" s="104"/>
      <c r="F1" s="63"/>
      <c r="G1" s="64" t="s">
        <v>314</v>
      </c>
      <c r="H1" s="105" t="s">
        <v>315</v>
      </c>
      <c r="I1" s="105"/>
      <c r="J1" s="65"/>
    </row>
    <row r="2" spans="1:14" ht="21" customHeight="1" x14ac:dyDescent="0.3">
      <c r="A2" s="67"/>
      <c r="B2" s="68"/>
      <c r="C2" s="69"/>
      <c r="D2" s="70"/>
      <c r="E2" s="69"/>
      <c r="F2" s="69"/>
      <c r="G2" s="71"/>
      <c r="H2" s="69"/>
      <c r="I2" s="70"/>
      <c r="J2" s="72"/>
    </row>
    <row r="3" spans="1:14" ht="21" customHeight="1" x14ac:dyDescent="0.3">
      <c r="A3" s="67"/>
      <c r="B3" s="68"/>
      <c r="C3" s="69"/>
      <c r="D3" s="69"/>
      <c r="E3" s="69"/>
      <c r="F3" s="69"/>
      <c r="G3" s="69"/>
      <c r="H3" s="69"/>
      <c r="I3" s="69"/>
      <c r="J3" s="72"/>
    </row>
    <row r="4" spans="1:14" ht="21" customHeight="1" x14ac:dyDescent="0.3">
      <c r="A4" s="67"/>
      <c r="B4" s="68"/>
      <c r="C4" s="69"/>
      <c r="D4" s="69"/>
      <c r="E4" s="69"/>
      <c r="F4" s="69"/>
      <c r="G4" s="69"/>
      <c r="H4" s="69"/>
      <c r="I4" s="69"/>
      <c r="J4" s="72"/>
    </row>
    <row r="5" spans="1:14" ht="21" customHeight="1" x14ac:dyDescent="0.3">
      <c r="A5" s="73" t="s">
        <v>316</v>
      </c>
      <c r="B5" s="68"/>
      <c r="C5" s="106" t="s">
        <v>324</v>
      </c>
      <c r="D5" s="107"/>
      <c r="E5" s="107"/>
      <c r="F5" s="107"/>
      <c r="G5" s="107"/>
      <c r="H5" s="107"/>
      <c r="I5" s="107"/>
      <c r="J5" s="72"/>
    </row>
    <row r="6" spans="1:14" ht="21" customHeight="1" x14ac:dyDescent="0.3">
      <c r="A6" s="67"/>
      <c r="B6" s="68"/>
      <c r="C6" s="107"/>
      <c r="D6" s="107"/>
      <c r="E6" s="107"/>
      <c r="F6" s="107"/>
      <c r="G6" s="107"/>
      <c r="H6" s="107"/>
      <c r="I6" s="107"/>
      <c r="J6" s="72"/>
    </row>
    <row r="7" spans="1:14" ht="21" customHeight="1" x14ac:dyDescent="0.3">
      <c r="A7" s="67"/>
      <c r="B7" s="68"/>
      <c r="C7" s="108"/>
      <c r="D7" s="108"/>
      <c r="E7" s="108"/>
      <c r="F7" s="108"/>
      <c r="G7" s="108"/>
      <c r="H7" s="108"/>
      <c r="I7" s="108"/>
      <c r="J7" s="72"/>
    </row>
    <row r="8" spans="1:14" ht="21" customHeight="1" x14ac:dyDescent="0.3">
      <c r="A8" s="67"/>
      <c r="B8" s="68"/>
      <c r="C8" s="74"/>
      <c r="D8" s="74"/>
      <c r="E8" s="74"/>
      <c r="F8" s="74"/>
      <c r="G8" s="74"/>
      <c r="H8" s="74"/>
      <c r="I8" s="74"/>
      <c r="J8" s="72"/>
    </row>
    <row r="9" spans="1:14" ht="21" customHeight="1" x14ac:dyDescent="0.3">
      <c r="A9" s="73" t="s">
        <v>317</v>
      </c>
      <c r="B9" s="68"/>
      <c r="C9" s="69"/>
      <c r="D9" s="75"/>
      <c r="E9" s="70"/>
      <c r="F9" s="75"/>
      <c r="G9" s="70"/>
      <c r="H9" s="71"/>
      <c r="I9" s="71"/>
      <c r="J9" s="72"/>
    </row>
    <row r="10" spans="1:14" ht="21" customHeight="1" x14ac:dyDescent="0.3">
      <c r="A10" s="76"/>
      <c r="B10" s="77"/>
      <c r="C10" s="69"/>
      <c r="D10" s="75" t="s">
        <v>318</v>
      </c>
      <c r="E10" s="75" t="s">
        <v>325</v>
      </c>
      <c r="F10" s="75"/>
      <c r="G10" s="78"/>
      <c r="H10" s="79"/>
      <c r="I10" s="71"/>
      <c r="J10" s="72"/>
    </row>
    <row r="11" spans="1:14" ht="21" customHeight="1" x14ac:dyDescent="0.3">
      <c r="A11" s="67" t="str">
        <f>C1</f>
        <v xml:space="preserve">   2019년 03월</v>
      </c>
      <c r="B11" s="68"/>
      <c r="C11" s="69"/>
      <c r="D11" s="75"/>
      <c r="E11" s="80"/>
      <c r="F11" s="81"/>
      <c r="G11" s="78"/>
      <c r="H11" s="79"/>
      <c r="I11" s="69"/>
      <c r="J11" s="72"/>
    </row>
    <row r="12" spans="1:14" ht="21" customHeight="1" x14ac:dyDescent="0.3">
      <c r="A12" s="76"/>
      <c r="B12" s="77"/>
      <c r="C12" s="69"/>
      <c r="D12" s="75"/>
      <c r="E12" s="80"/>
      <c r="F12" s="82"/>
      <c r="G12" s="78"/>
      <c r="H12" s="79"/>
      <c r="I12" s="69"/>
      <c r="J12" s="72"/>
    </row>
    <row r="13" spans="1:14" ht="21" customHeight="1" x14ac:dyDescent="0.3">
      <c r="A13" s="73" t="s">
        <v>334</v>
      </c>
      <c r="B13" s="68"/>
      <c r="C13" s="69"/>
      <c r="D13" s="75" t="s">
        <v>319</v>
      </c>
      <c r="E13" s="75" t="s">
        <v>326</v>
      </c>
      <c r="F13" s="75"/>
      <c r="G13" s="78"/>
      <c r="H13" s="79"/>
      <c r="I13" s="69"/>
      <c r="J13" s="72"/>
    </row>
    <row r="14" spans="1:14" ht="21" customHeight="1" x14ac:dyDescent="0.3">
      <c r="A14" s="67"/>
      <c r="B14" s="68"/>
      <c r="C14" s="69"/>
      <c r="D14" s="75"/>
      <c r="E14" s="80"/>
      <c r="F14" s="77"/>
      <c r="G14" s="78"/>
      <c r="H14" s="79"/>
      <c r="I14" s="83"/>
      <c r="J14" s="72"/>
    </row>
    <row r="15" spans="1:14" ht="21" customHeight="1" x14ac:dyDescent="0.3">
      <c r="A15" s="67"/>
      <c r="B15" s="68"/>
      <c r="C15" s="69"/>
      <c r="D15" s="75"/>
      <c r="E15" s="84" t="s">
        <v>320</v>
      </c>
      <c r="F15" s="75"/>
      <c r="G15" s="70"/>
      <c r="H15" s="85" t="s">
        <v>320</v>
      </c>
      <c r="I15" s="86"/>
      <c r="J15" s="72"/>
    </row>
    <row r="16" spans="1:14" ht="21" customHeight="1" x14ac:dyDescent="0.3">
      <c r="A16" s="67"/>
      <c r="B16" s="68"/>
      <c r="C16" s="69"/>
      <c r="D16" s="75" t="s">
        <v>321</v>
      </c>
      <c r="E16" s="100">
        <f>기계원가!D21</f>
        <v>199274000</v>
      </c>
      <c r="F16" s="100"/>
      <c r="G16" s="101" t="str">
        <f>"(금 "&amp;NUMBERSTRING(E16,1)&amp;"원)"</f>
        <v>(금 일억구천구백이십칠만사천원)</v>
      </c>
      <c r="H16" s="101"/>
      <c r="I16" s="101"/>
      <c r="J16" s="72"/>
      <c r="N16" s="66" t="s">
        <v>320</v>
      </c>
    </row>
    <row r="17" spans="1:14" ht="21" customHeight="1" x14ac:dyDescent="0.3">
      <c r="A17" s="73" t="s">
        <v>333</v>
      </c>
      <c r="B17" s="68"/>
      <c r="C17" s="69"/>
      <c r="D17" s="87"/>
      <c r="E17" s="100"/>
      <c r="F17" s="100"/>
      <c r="G17" s="101"/>
      <c r="H17" s="101"/>
      <c r="I17" s="101"/>
      <c r="J17" s="72"/>
    </row>
    <row r="18" spans="1:14" ht="21" customHeight="1" x14ac:dyDescent="0.3">
      <c r="A18" s="67"/>
      <c r="B18" s="68"/>
      <c r="C18" s="69"/>
      <c r="D18" s="87"/>
      <c r="E18" s="100"/>
      <c r="F18" s="100"/>
      <c r="G18" s="101"/>
      <c r="H18" s="101"/>
      <c r="I18" s="101"/>
      <c r="J18" s="72"/>
    </row>
    <row r="19" spans="1:14" ht="21" customHeight="1" x14ac:dyDescent="0.3">
      <c r="A19" s="67"/>
      <c r="B19" s="68"/>
      <c r="C19" s="69"/>
      <c r="D19" s="69"/>
      <c r="E19" s="69"/>
      <c r="F19" s="69"/>
      <c r="G19" s="69"/>
      <c r="H19" s="69"/>
      <c r="I19" s="69"/>
      <c r="J19" s="72"/>
    </row>
    <row r="20" spans="1:14" ht="21" customHeight="1" x14ac:dyDescent="0.15">
      <c r="A20" s="67"/>
      <c r="B20" s="68"/>
      <c r="C20" s="69"/>
      <c r="D20" s="69"/>
      <c r="E20" s="88"/>
      <c r="F20" s="69"/>
      <c r="G20" s="69"/>
      <c r="H20" s="69"/>
      <c r="I20" s="69"/>
      <c r="J20" s="72"/>
    </row>
    <row r="21" spans="1:14" ht="21" customHeight="1" x14ac:dyDescent="0.3">
      <c r="A21" s="73" t="s">
        <v>332</v>
      </c>
      <c r="B21" s="68"/>
      <c r="C21" s="89"/>
      <c r="D21" s="102"/>
      <c r="E21" s="102"/>
      <c r="F21" s="102"/>
      <c r="G21" s="102"/>
      <c r="H21" s="103"/>
      <c r="I21" s="89"/>
      <c r="J21" s="72"/>
      <c r="N21" s="90"/>
    </row>
    <row r="22" spans="1:14" ht="21" customHeight="1" x14ac:dyDescent="0.3">
      <c r="A22" s="67"/>
      <c r="B22" s="68"/>
      <c r="C22" s="89"/>
      <c r="D22" s="102"/>
      <c r="E22" s="102"/>
      <c r="F22" s="102"/>
      <c r="G22" s="102"/>
      <c r="H22" s="103"/>
      <c r="I22" s="89"/>
      <c r="J22" s="72"/>
    </row>
    <row r="23" spans="1:14" ht="21" customHeight="1" x14ac:dyDescent="0.3">
      <c r="A23" s="91"/>
      <c r="B23" s="92"/>
      <c r="C23" s="69"/>
      <c r="D23" s="69"/>
      <c r="E23" s="69"/>
      <c r="F23" s="69"/>
      <c r="G23" s="69"/>
      <c r="H23" s="89" t="s">
        <v>320</v>
      </c>
      <c r="I23" s="69"/>
      <c r="J23" s="72"/>
    </row>
    <row r="24" spans="1:14" ht="21" customHeight="1" thickBot="1" x14ac:dyDescent="0.35">
      <c r="A24" s="93"/>
      <c r="B24" s="94"/>
      <c r="C24" s="95"/>
      <c r="D24" s="95"/>
      <c r="E24" s="95"/>
      <c r="F24" s="95"/>
      <c r="G24" s="95"/>
      <c r="H24" s="95"/>
      <c r="I24" s="95"/>
      <c r="J24" s="96"/>
    </row>
  </sheetData>
  <mergeCells count="10">
    <mergeCell ref="E18:F18"/>
    <mergeCell ref="G18:I18"/>
    <mergeCell ref="D21:H22"/>
    <mergeCell ref="C1:E1"/>
    <mergeCell ref="H1:I1"/>
    <mergeCell ref="C5:I7"/>
    <mergeCell ref="E16:F16"/>
    <mergeCell ref="G16:I16"/>
    <mergeCell ref="E17:F17"/>
    <mergeCell ref="G17:I17"/>
  </mergeCells>
  <phoneticPr fontId="1" type="noConversion"/>
  <pageMargins left="0.70866141732283472" right="0.70866141732283472" top="0.94488188976377963" bottom="0.55118110236220474" header="0.31496062992125984" footer="0.31496062992125984"/>
  <pageSetup paperSize="9" scale="9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view="pageBreakPreview" zoomScaleNormal="100" zoomScaleSheetLayoutView="100" workbookViewId="0">
      <selection activeCell="D7" sqref="D7"/>
    </sheetView>
  </sheetViews>
  <sheetFormatPr defaultRowHeight="12" x14ac:dyDescent="0.3"/>
  <cols>
    <col min="1" max="1" width="33.75" style="56" customWidth="1"/>
    <col min="2" max="2" width="8.125" style="56" customWidth="1"/>
    <col min="3" max="3" width="6.75" style="56" customWidth="1"/>
    <col min="4" max="4" width="16" style="60" customWidth="1"/>
    <col min="5" max="7" width="17.625" style="56" customWidth="1"/>
    <col min="8" max="8" width="14.25" style="56" customWidth="1"/>
    <col min="9" max="256" width="9" style="56"/>
    <col min="257" max="257" width="33.75" style="56" customWidth="1"/>
    <col min="258" max="258" width="8.125" style="56" customWidth="1"/>
    <col min="259" max="259" width="6.75" style="56" customWidth="1"/>
    <col min="260" max="260" width="16" style="56" customWidth="1"/>
    <col min="261" max="263" width="17.625" style="56" customWidth="1"/>
    <col min="264" max="264" width="14.25" style="56" customWidth="1"/>
    <col min="265" max="512" width="9" style="56"/>
    <col min="513" max="513" width="33.75" style="56" customWidth="1"/>
    <col min="514" max="514" width="8.125" style="56" customWidth="1"/>
    <col min="515" max="515" width="6.75" style="56" customWidth="1"/>
    <col min="516" max="516" width="16" style="56" customWidth="1"/>
    <col min="517" max="519" width="17.625" style="56" customWidth="1"/>
    <col min="520" max="520" width="14.25" style="56" customWidth="1"/>
    <col min="521" max="768" width="9" style="56"/>
    <col min="769" max="769" width="33.75" style="56" customWidth="1"/>
    <col min="770" max="770" width="8.125" style="56" customWidth="1"/>
    <col min="771" max="771" width="6.75" style="56" customWidth="1"/>
    <col min="772" max="772" width="16" style="56" customWidth="1"/>
    <col min="773" max="775" width="17.625" style="56" customWidth="1"/>
    <col min="776" max="776" width="14.25" style="56" customWidth="1"/>
    <col min="777" max="1024" width="9" style="56"/>
    <col min="1025" max="1025" width="33.75" style="56" customWidth="1"/>
    <col min="1026" max="1026" width="8.125" style="56" customWidth="1"/>
    <col min="1027" max="1027" width="6.75" style="56" customWidth="1"/>
    <col min="1028" max="1028" width="16" style="56" customWidth="1"/>
    <col min="1029" max="1031" width="17.625" style="56" customWidth="1"/>
    <col min="1032" max="1032" width="14.25" style="56" customWidth="1"/>
    <col min="1033" max="1280" width="9" style="56"/>
    <col min="1281" max="1281" width="33.75" style="56" customWidth="1"/>
    <col min="1282" max="1282" width="8.125" style="56" customWidth="1"/>
    <col min="1283" max="1283" width="6.75" style="56" customWidth="1"/>
    <col min="1284" max="1284" width="16" style="56" customWidth="1"/>
    <col min="1285" max="1287" width="17.625" style="56" customWidth="1"/>
    <col min="1288" max="1288" width="14.25" style="56" customWidth="1"/>
    <col min="1289" max="1536" width="9" style="56"/>
    <col min="1537" max="1537" width="33.75" style="56" customWidth="1"/>
    <col min="1538" max="1538" width="8.125" style="56" customWidth="1"/>
    <col min="1539" max="1539" width="6.75" style="56" customWidth="1"/>
    <col min="1540" max="1540" width="16" style="56" customWidth="1"/>
    <col min="1541" max="1543" width="17.625" style="56" customWidth="1"/>
    <col min="1544" max="1544" width="14.25" style="56" customWidth="1"/>
    <col min="1545" max="1792" width="9" style="56"/>
    <col min="1793" max="1793" width="33.75" style="56" customWidth="1"/>
    <col min="1794" max="1794" width="8.125" style="56" customWidth="1"/>
    <col min="1795" max="1795" width="6.75" style="56" customWidth="1"/>
    <col min="1796" max="1796" width="16" style="56" customWidth="1"/>
    <col min="1797" max="1799" width="17.625" style="56" customWidth="1"/>
    <col min="1800" max="1800" width="14.25" style="56" customWidth="1"/>
    <col min="1801" max="2048" width="9" style="56"/>
    <col min="2049" max="2049" width="33.75" style="56" customWidth="1"/>
    <col min="2050" max="2050" width="8.125" style="56" customWidth="1"/>
    <col min="2051" max="2051" width="6.75" style="56" customWidth="1"/>
    <col min="2052" max="2052" width="16" style="56" customWidth="1"/>
    <col min="2053" max="2055" width="17.625" style="56" customWidth="1"/>
    <col min="2056" max="2056" width="14.25" style="56" customWidth="1"/>
    <col min="2057" max="2304" width="9" style="56"/>
    <col min="2305" max="2305" width="33.75" style="56" customWidth="1"/>
    <col min="2306" max="2306" width="8.125" style="56" customWidth="1"/>
    <col min="2307" max="2307" width="6.75" style="56" customWidth="1"/>
    <col min="2308" max="2308" width="16" style="56" customWidth="1"/>
    <col min="2309" max="2311" width="17.625" style="56" customWidth="1"/>
    <col min="2312" max="2312" width="14.25" style="56" customWidth="1"/>
    <col min="2313" max="2560" width="9" style="56"/>
    <col min="2561" max="2561" width="33.75" style="56" customWidth="1"/>
    <col min="2562" max="2562" width="8.125" style="56" customWidth="1"/>
    <col min="2563" max="2563" width="6.75" style="56" customWidth="1"/>
    <col min="2564" max="2564" width="16" style="56" customWidth="1"/>
    <col min="2565" max="2567" width="17.625" style="56" customWidth="1"/>
    <col min="2568" max="2568" width="14.25" style="56" customWidth="1"/>
    <col min="2569" max="2816" width="9" style="56"/>
    <col min="2817" max="2817" width="33.75" style="56" customWidth="1"/>
    <col min="2818" max="2818" width="8.125" style="56" customWidth="1"/>
    <col min="2819" max="2819" width="6.75" style="56" customWidth="1"/>
    <col min="2820" max="2820" width="16" style="56" customWidth="1"/>
    <col min="2821" max="2823" width="17.625" style="56" customWidth="1"/>
    <col min="2824" max="2824" width="14.25" style="56" customWidth="1"/>
    <col min="2825" max="3072" width="9" style="56"/>
    <col min="3073" max="3073" width="33.75" style="56" customWidth="1"/>
    <col min="3074" max="3074" width="8.125" style="56" customWidth="1"/>
    <col min="3075" max="3075" width="6.75" style="56" customWidth="1"/>
    <col min="3076" max="3076" width="16" style="56" customWidth="1"/>
    <col min="3077" max="3079" width="17.625" style="56" customWidth="1"/>
    <col min="3080" max="3080" width="14.25" style="56" customWidth="1"/>
    <col min="3081" max="3328" width="9" style="56"/>
    <col min="3329" max="3329" width="33.75" style="56" customWidth="1"/>
    <col min="3330" max="3330" width="8.125" style="56" customWidth="1"/>
    <col min="3331" max="3331" width="6.75" style="56" customWidth="1"/>
    <col min="3332" max="3332" width="16" style="56" customWidth="1"/>
    <col min="3333" max="3335" width="17.625" style="56" customWidth="1"/>
    <col min="3336" max="3336" width="14.25" style="56" customWidth="1"/>
    <col min="3337" max="3584" width="9" style="56"/>
    <col min="3585" max="3585" width="33.75" style="56" customWidth="1"/>
    <col min="3586" max="3586" width="8.125" style="56" customWidth="1"/>
    <col min="3587" max="3587" width="6.75" style="56" customWidth="1"/>
    <col min="3588" max="3588" width="16" style="56" customWidth="1"/>
    <col min="3589" max="3591" width="17.625" style="56" customWidth="1"/>
    <col min="3592" max="3592" width="14.25" style="56" customWidth="1"/>
    <col min="3593" max="3840" width="9" style="56"/>
    <col min="3841" max="3841" width="33.75" style="56" customWidth="1"/>
    <col min="3842" max="3842" width="8.125" style="56" customWidth="1"/>
    <col min="3843" max="3843" width="6.75" style="56" customWidth="1"/>
    <col min="3844" max="3844" width="16" style="56" customWidth="1"/>
    <col min="3845" max="3847" width="17.625" style="56" customWidth="1"/>
    <col min="3848" max="3848" width="14.25" style="56" customWidth="1"/>
    <col min="3849" max="4096" width="9" style="56"/>
    <col min="4097" max="4097" width="33.75" style="56" customWidth="1"/>
    <col min="4098" max="4098" width="8.125" style="56" customWidth="1"/>
    <col min="4099" max="4099" width="6.75" style="56" customWidth="1"/>
    <col min="4100" max="4100" width="16" style="56" customWidth="1"/>
    <col min="4101" max="4103" width="17.625" style="56" customWidth="1"/>
    <col min="4104" max="4104" width="14.25" style="56" customWidth="1"/>
    <col min="4105" max="4352" width="9" style="56"/>
    <col min="4353" max="4353" width="33.75" style="56" customWidth="1"/>
    <col min="4354" max="4354" width="8.125" style="56" customWidth="1"/>
    <col min="4355" max="4355" width="6.75" style="56" customWidth="1"/>
    <col min="4356" max="4356" width="16" style="56" customWidth="1"/>
    <col min="4357" max="4359" width="17.625" style="56" customWidth="1"/>
    <col min="4360" max="4360" width="14.25" style="56" customWidth="1"/>
    <col min="4361" max="4608" width="9" style="56"/>
    <col min="4609" max="4609" width="33.75" style="56" customWidth="1"/>
    <col min="4610" max="4610" width="8.125" style="56" customWidth="1"/>
    <col min="4611" max="4611" width="6.75" style="56" customWidth="1"/>
    <col min="4612" max="4612" width="16" style="56" customWidth="1"/>
    <col min="4613" max="4615" width="17.625" style="56" customWidth="1"/>
    <col min="4616" max="4616" width="14.25" style="56" customWidth="1"/>
    <col min="4617" max="4864" width="9" style="56"/>
    <col min="4865" max="4865" width="33.75" style="56" customWidth="1"/>
    <col min="4866" max="4866" width="8.125" style="56" customWidth="1"/>
    <col min="4867" max="4867" width="6.75" style="56" customWidth="1"/>
    <col min="4868" max="4868" width="16" style="56" customWidth="1"/>
    <col min="4869" max="4871" width="17.625" style="56" customWidth="1"/>
    <col min="4872" max="4872" width="14.25" style="56" customWidth="1"/>
    <col min="4873" max="5120" width="9" style="56"/>
    <col min="5121" max="5121" width="33.75" style="56" customWidth="1"/>
    <col min="5122" max="5122" width="8.125" style="56" customWidth="1"/>
    <col min="5123" max="5123" width="6.75" style="56" customWidth="1"/>
    <col min="5124" max="5124" width="16" style="56" customWidth="1"/>
    <col min="5125" max="5127" width="17.625" style="56" customWidth="1"/>
    <col min="5128" max="5128" width="14.25" style="56" customWidth="1"/>
    <col min="5129" max="5376" width="9" style="56"/>
    <col min="5377" max="5377" width="33.75" style="56" customWidth="1"/>
    <col min="5378" max="5378" width="8.125" style="56" customWidth="1"/>
    <col min="5379" max="5379" width="6.75" style="56" customWidth="1"/>
    <col min="5380" max="5380" width="16" style="56" customWidth="1"/>
    <col min="5381" max="5383" width="17.625" style="56" customWidth="1"/>
    <col min="5384" max="5384" width="14.25" style="56" customWidth="1"/>
    <col min="5385" max="5632" width="9" style="56"/>
    <col min="5633" max="5633" width="33.75" style="56" customWidth="1"/>
    <col min="5634" max="5634" width="8.125" style="56" customWidth="1"/>
    <col min="5635" max="5635" width="6.75" style="56" customWidth="1"/>
    <col min="5636" max="5636" width="16" style="56" customWidth="1"/>
    <col min="5637" max="5639" width="17.625" style="56" customWidth="1"/>
    <col min="5640" max="5640" width="14.25" style="56" customWidth="1"/>
    <col min="5641" max="5888" width="9" style="56"/>
    <col min="5889" max="5889" width="33.75" style="56" customWidth="1"/>
    <col min="5890" max="5890" width="8.125" style="56" customWidth="1"/>
    <col min="5891" max="5891" width="6.75" style="56" customWidth="1"/>
    <col min="5892" max="5892" width="16" style="56" customWidth="1"/>
    <col min="5893" max="5895" width="17.625" style="56" customWidth="1"/>
    <col min="5896" max="5896" width="14.25" style="56" customWidth="1"/>
    <col min="5897" max="6144" width="9" style="56"/>
    <col min="6145" max="6145" width="33.75" style="56" customWidth="1"/>
    <col min="6146" max="6146" width="8.125" style="56" customWidth="1"/>
    <col min="6147" max="6147" width="6.75" style="56" customWidth="1"/>
    <col min="6148" max="6148" width="16" style="56" customWidth="1"/>
    <col min="6149" max="6151" width="17.625" style="56" customWidth="1"/>
    <col min="6152" max="6152" width="14.25" style="56" customWidth="1"/>
    <col min="6153" max="6400" width="9" style="56"/>
    <col min="6401" max="6401" width="33.75" style="56" customWidth="1"/>
    <col min="6402" max="6402" width="8.125" style="56" customWidth="1"/>
    <col min="6403" max="6403" width="6.75" style="56" customWidth="1"/>
    <col min="6404" max="6404" width="16" style="56" customWidth="1"/>
    <col min="6405" max="6407" width="17.625" style="56" customWidth="1"/>
    <col min="6408" max="6408" width="14.25" style="56" customWidth="1"/>
    <col min="6409" max="6656" width="9" style="56"/>
    <col min="6657" max="6657" width="33.75" style="56" customWidth="1"/>
    <col min="6658" max="6658" width="8.125" style="56" customWidth="1"/>
    <col min="6659" max="6659" width="6.75" style="56" customWidth="1"/>
    <col min="6660" max="6660" width="16" style="56" customWidth="1"/>
    <col min="6661" max="6663" width="17.625" style="56" customWidth="1"/>
    <col min="6664" max="6664" width="14.25" style="56" customWidth="1"/>
    <col min="6665" max="6912" width="9" style="56"/>
    <col min="6913" max="6913" width="33.75" style="56" customWidth="1"/>
    <col min="6914" max="6914" width="8.125" style="56" customWidth="1"/>
    <col min="6915" max="6915" width="6.75" style="56" customWidth="1"/>
    <col min="6916" max="6916" width="16" style="56" customWidth="1"/>
    <col min="6917" max="6919" width="17.625" style="56" customWidth="1"/>
    <col min="6920" max="6920" width="14.25" style="56" customWidth="1"/>
    <col min="6921" max="7168" width="9" style="56"/>
    <col min="7169" max="7169" width="33.75" style="56" customWidth="1"/>
    <col min="7170" max="7170" width="8.125" style="56" customWidth="1"/>
    <col min="7171" max="7171" width="6.75" style="56" customWidth="1"/>
    <col min="7172" max="7172" width="16" style="56" customWidth="1"/>
    <col min="7173" max="7175" width="17.625" style="56" customWidth="1"/>
    <col min="7176" max="7176" width="14.25" style="56" customWidth="1"/>
    <col min="7177" max="7424" width="9" style="56"/>
    <col min="7425" max="7425" width="33.75" style="56" customWidth="1"/>
    <col min="7426" max="7426" width="8.125" style="56" customWidth="1"/>
    <col min="7427" max="7427" width="6.75" style="56" customWidth="1"/>
    <col min="7428" max="7428" width="16" style="56" customWidth="1"/>
    <col min="7429" max="7431" width="17.625" style="56" customWidth="1"/>
    <col min="7432" max="7432" width="14.25" style="56" customWidth="1"/>
    <col min="7433" max="7680" width="9" style="56"/>
    <col min="7681" max="7681" width="33.75" style="56" customWidth="1"/>
    <col min="7682" max="7682" width="8.125" style="56" customWidth="1"/>
    <col min="7683" max="7683" width="6.75" style="56" customWidth="1"/>
    <col min="7684" max="7684" width="16" style="56" customWidth="1"/>
    <col min="7685" max="7687" width="17.625" style="56" customWidth="1"/>
    <col min="7688" max="7688" width="14.25" style="56" customWidth="1"/>
    <col min="7689" max="7936" width="9" style="56"/>
    <col min="7937" max="7937" width="33.75" style="56" customWidth="1"/>
    <col min="7938" max="7938" width="8.125" style="56" customWidth="1"/>
    <col min="7939" max="7939" width="6.75" style="56" customWidth="1"/>
    <col min="7940" max="7940" width="16" style="56" customWidth="1"/>
    <col min="7941" max="7943" width="17.625" style="56" customWidth="1"/>
    <col min="7944" max="7944" width="14.25" style="56" customWidth="1"/>
    <col min="7945" max="8192" width="9" style="56"/>
    <col min="8193" max="8193" width="33.75" style="56" customWidth="1"/>
    <col min="8194" max="8194" width="8.125" style="56" customWidth="1"/>
    <col min="8195" max="8195" width="6.75" style="56" customWidth="1"/>
    <col min="8196" max="8196" width="16" style="56" customWidth="1"/>
    <col min="8197" max="8199" width="17.625" style="56" customWidth="1"/>
    <col min="8200" max="8200" width="14.25" style="56" customWidth="1"/>
    <col min="8201" max="8448" width="9" style="56"/>
    <col min="8449" max="8449" width="33.75" style="56" customWidth="1"/>
    <col min="8450" max="8450" width="8.125" style="56" customWidth="1"/>
    <col min="8451" max="8451" width="6.75" style="56" customWidth="1"/>
    <col min="8452" max="8452" width="16" style="56" customWidth="1"/>
    <col min="8453" max="8455" width="17.625" style="56" customWidth="1"/>
    <col min="8456" max="8456" width="14.25" style="56" customWidth="1"/>
    <col min="8457" max="8704" width="9" style="56"/>
    <col min="8705" max="8705" width="33.75" style="56" customWidth="1"/>
    <col min="8706" max="8706" width="8.125" style="56" customWidth="1"/>
    <col min="8707" max="8707" width="6.75" style="56" customWidth="1"/>
    <col min="8708" max="8708" width="16" style="56" customWidth="1"/>
    <col min="8709" max="8711" width="17.625" style="56" customWidth="1"/>
    <col min="8712" max="8712" width="14.25" style="56" customWidth="1"/>
    <col min="8713" max="8960" width="9" style="56"/>
    <col min="8961" max="8961" width="33.75" style="56" customWidth="1"/>
    <col min="8962" max="8962" width="8.125" style="56" customWidth="1"/>
    <col min="8963" max="8963" width="6.75" style="56" customWidth="1"/>
    <col min="8964" max="8964" width="16" style="56" customWidth="1"/>
    <col min="8965" max="8967" width="17.625" style="56" customWidth="1"/>
    <col min="8968" max="8968" width="14.25" style="56" customWidth="1"/>
    <col min="8969" max="9216" width="9" style="56"/>
    <col min="9217" max="9217" width="33.75" style="56" customWidth="1"/>
    <col min="9218" max="9218" width="8.125" style="56" customWidth="1"/>
    <col min="9219" max="9219" width="6.75" style="56" customWidth="1"/>
    <col min="9220" max="9220" width="16" style="56" customWidth="1"/>
    <col min="9221" max="9223" width="17.625" style="56" customWidth="1"/>
    <col min="9224" max="9224" width="14.25" style="56" customWidth="1"/>
    <col min="9225" max="9472" width="9" style="56"/>
    <col min="9473" max="9473" width="33.75" style="56" customWidth="1"/>
    <col min="9474" max="9474" width="8.125" style="56" customWidth="1"/>
    <col min="9475" max="9475" width="6.75" style="56" customWidth="1"/>
    <col min="9476" max="9476" width="16" style="56" customWidth="1"/>
    <col min="9477" max="9479" width="17.625" style="56" customWidth="1"/>
    <col min="9480" max="9480" width="14.25" style="56" customWidth="1"/>
    <col min="9481" max="9728" width="9" style="56"/>
    <col min="9729" max="9729" width="33.75" style="56" customWidth="1"/>
    <col min="9730" max="9730" width="8.125" style="56" customWidth="1"/>
    <col min="9731" max="9731" width="6.75" style="56" customWidth="1"/>
    <col min="9732" max="9732" width="16" style="56" customWidth="1"/>
    <col min="9733" max="9735" width="17.625" style="56" customWidth="1"/>
    <col min="9736" max="9736" width="14.25" style="56" customWidth="1"/>
    <col min="9737" max="9984" width="9" style="56"/>
    <col min="9985" max="9985" width="33.75" style="56" customWidth="1"/>
    <col min="9986" max="9986" width="8.125" style="56" customWidth="1"/>
    <col min="9987" max="9987" width="6.75" style="56" customWidth="1"/>
    <col min="9988" max="9988" width="16" style="56" customWidth="1"/>
    <col min="9989" max="9991" width="17.625" style="56" customWidth="1"/>
    <col min="9992" max="9992" width="14.25" style="56" customWidth="1"/>
    <col min="9993" max="10240" width="9" style="56"/>
    <col min="10241" max="10241" width="33.75" style="56" customWidth="1"/>
    <col min="10242" max="10242" width="8.125" style="56" customWidth="1"/>
    <col min="10243" max="10243" width="6.75" style="56" customWidth="1"/>
    <col min="10244" max="10244" width="16" style="56" customWidth="1"/>
    <col min="10245" max="10247" width="17.625" style="56" customWidth="1"/>
    <col min="10248" max="10248" width="14.25" style="56" customWidth="1"/>
    <col min="10249" max="10496" width="9" style="56"/>
    <col min="10497" max="10497" width="33.75" style="56" customWidth="1"/>
    <col min="10498" max="10498" width="8.125" style="56" customWidth="1"/>
    <col min="10499" max="10499" width="6.75" style="56" customWidth="1"/>
    <col min="10500" max="10500" width="16" style="56" customWidth="1"/>
    <col min="10501" max="10503" width="17.625" style="56" customWidth="1"/>
    <col min="10504" max="10504" width="14.25" style="56" customWidth="1"/>
    <col min="10505" max="10752" width="9" style="56"/>
    <col min="10753" max="10753" width="33.75" style="56" customWidth="1"/>
    <col min="10754" max="10754" width="8.125" style="56" customWidth="1"/>
    <col min="10755" max="10755" width="6.75" style="56" customWidth="1"/>
    <col min="10756" max="10756" width="16" style="56" customWidth="1"/>
    <col min="10757" max="10759" width="17.625" style="56" customWidth="1"/>
    <col min="10760" max="10760" width="14.25" style="56" customWidth="1"/>
    <col min="10761" max="11008" width="9" style="56"/>
    <col min="11009" max="11009" width="33.75" style="56" customWidth="1"/>
    <col min="11010" max="11010" width="8.125" style="56" customWidth="1"/>
    <col min="11011" max="11011" width="6.75" style="56" customWidth="1"/>
    <col min="11012" max="11012" width="16" style="56" customWidth="1"/>
    <col min="11013" max="11015" width="17.625" style="56" customWidth="1"/>
    <col min="11016" max="11016" width="14.25" style="56" customWidth="1"/>
    <col min="11017" max="11264" width="9" style="56"/>
    <col min="11265" max="11265" width="33.75" style="56" customWidth="1"/>
    <col min="11266" max="11266" width="8.125" style="56" customWidth="1"/>
    <col min="11267" max="11267" width="6.75" style="56" customWidth="1"/>
    <col min="11268" max="11268" width="16" style="56" customWidth="1"/>
    <col min="11269" max="11271" width="17.625" style="56" customWidth="1"/>
    <col min="11272" max="11272" width="14.25" style="56" customWidth="1"/>
    <col min="11273" max="11520" width="9" style="56"/>
    <col min="11521" max="11521" width="33.75" style="56" customWidth="1"/>
    <col min="11522" max="11522" width="8.125" style="56" customWidth="1"/>
    <col min="11523" max="11523" width="6.75" style="56" customWidth="1"/>
    <col min="11524" max="11524" width="16" style="56" customWidth="1"/>
    <col min="11525" max="11527" width="17.625" style="56" customWidth="1"/>
    <col min="11528" max="11528" width="14.25" style="56" customWidth="1"/>
    <col min="11529" max="11776" width="9" style="56"/>
    <col min="11777" max="11777" width="33.75" style="56" customWidth="1"/>
    <col min="11778" max="11778" width="8.125" style="56" customWidth="1"/>
    <col min="11779" max="11779" width="6.75" style="56" customWidth="1"/>
    <col min="11780" max="11780" width="16" style="56" customWidth="1"/>
    <col min="11781" max="11783" width="17.625" style="56" customWidth="1"/>
    <col min="11784" max="11784" width="14.25" style="56" customWidth="1"/>
    <col min="11785" max="12032" width="9" style="56"/>
    <col min="12033" max="12033" width="33.75" style="56" customWidth="1"/>
    <col min="12034" max="12034" width="8.125" style="56" customWidth="1"/>
    <col min="12035" max="12035" width="6.75" style="56" customWidth="1"/>
    <col min="12036" max="12036" width="16" style="56" customWidth="1"/>
    <col min="12037" max="12039" width="17.625" style="56" customWidth="1"/>
    <col min="12040" max="12040" width="14.25" style="56" customWidth="1"/>
    <col min="12041" max="12288" width="9" style="56"/>
    <col min="12289" max="12289" width="33.75" style="56" customWidth="1"/>
    <col min="12290" max="12290" width="8.125" style="56" customWidth="1"/>
    <col min="12291" max="12291" width="6.75" style="56" customWidth="1"/>
    <col min="12292" max="12292" width="16" style="56" customWidth="1"/>
    <col min="12293" max="12295" width="17.625" style="56" customWidth="1"/>
    <col min="12296" max="12296" width="14.25" style="56" customWidth="1"/>
    <col min="12297" max="12544" width="9" style="56"/>
    <col min="12545" max="12545" width="33.75" style="56" customWidth="1"/>
    <col min="12546" max="12546" width="8.125" style="56" customWidth="1"/>
    <col min="12547" max="12547" width="6.75" style="56" customWidth="1"/>
    <col min="12548" max="12548" width="16" style="56" customWidth="1"/>
    <col min="12549" max="12551" width="17.625" style="56" customWidth="1"/>
    <col min="12552" max="12552" width="14.25" style="56" customWidth="1"/>
    <col min="12553" max="12800" width="9" style="56"/>
    <col min="12801" max="12801" width="33.75" style="56" customWidth="1"/>
    <col min="12802" max="12802" width="8.125" style="56" customWidth="1"/>
    <col min="12803" max="12803" width="6.75" style="56" customWidth="1"/>
    <col min="12804" max="12804" width="16" style="56" customWidth="1"/>
    <col min="12805" max="12807" width="17.625" style="56" customWidth="1"/>
    <col min="12808" max="12808" width="14.25" style="56" customWidth="1"/>
    <col min="12809" max="13056" width="9" style="56"/>
    <col min="13057" max="13057" width="33.75" style="56" customWidth="1"/>
    <col min="13058" max="13058" width="8.125" style="56" customWidth="1"/>
    <col min="13059" max="13059" width="6.75" style="56" customWidth="1"/>
    <col min="13060" max="13060" width="16" style="56" customWidth="1"/>
    <col min="13061" max="13063" width="17.625" style="56" customWidth="1"/>
    <col min="13064" max="13064" width="14.25" style="56" customWidth="1"/>
    <col min="13065" max="13312" width="9" style="56"/>
    <col min="13313" max="13313" width="33.75" style="56" customWidth="1"/>
    <col min="13314" max="13314" width="8.125" style="56" customWidth="1"/>
    <col min="13315" max="13315" width="6.75" style="56" customWidth="1"/>
    <col min="13316" max="13316" width="16" style="56" customWidth="1"/>
    <col min="13317" max="13319" width="17.625" style="56" customWidth="1"/>
    <col min="13320" max="13320" width="14.25" style="56" customWidth="1"/>
    <col min="13321" max="13568" width="9" style="56"/>
    <col min="13569" max="13569" width="33.75" style="56" customWidth="1"/>
    <col min="13570" max="13570" width="8.125" style="56" customWidth="1"/>
    <col min="13571" max="13571" width="6.75" style="56" customWidth="1"/>
    <col min="13572" max="13572" width="16" style="56" customWidth="1"/>
    <col min="13573" max="13575" width="17.625" style="56" customWidth="1"/>
    <col min="13576" max="13576" width="14.25" style="56" customWidth="1"/>
    <col min="13577" max="13824" width="9" style="56"/>
    <col min="13825" max="13825" width="33.75" style="56" customWidth="1"/>
    <col min="13826" max="13826" width="8.125" style="56" customWidth="1"/>
    <col min="13827" max="13827" width="6.75" style="56" customWidth="1"/>
    <col min="13828" max="13828" width="16" style="56" customWidth="1"/>
    <col min="13829" max="13831" width="17.625" style="56" customWidth="1"/>
    <col min="13832" max="13832" width="14.25" style="56" customWidth="1"/>
    <col min="13833" max="14080" width="9" style="56"/>
    <col min="14081" max="14081" width="33.75" style="56" customWidth="1"/>
    <col min="14082" max="14082" width="8.125" style="56" customWidth="1"/>
    <col min="14083" max="14083" width="6.75" style="56" customWidth="1"/>
    <col min="14084" max="14084" width="16" style="56" customWidth="1"/>
    <col min="14085" max="14087" width="17.625" style="56" customWidth="1"/>
    <col min="14088" max="14088" width="14.25" style="56" customWidth="1"/>
    <col min="14089" max="14336" width="9" style="56"/>
    <col min="14337" max="14337" width="33.75" style="56" customWidth="1"/>
    <col min="14338" max="14338" width="8.125" style="56" customWidth="1"/>
    <col min="14339" max="14339" width="6.75" style="56" customWidth="1"/>
    <col min="14340" max="14340" width="16" style="56" customWidth="1"/>
    <col min="14341" max="14343" width="17.625" style="56" customWidth="1"/>
    <col min="14344" max="14344" width="14.25" style="56" customWidth="1"/>
    <col min="14345" max="14592" width="9" style="56"/>
    <col min="14593" max="14593" width="33.75" style="56" customWidth="1"/>
    <col min="14594" max="14594" width="8.125" style="56" customWidth="1"/>
    <col min="14595" max="14595" width="6.75" style="56" customWidth="1"/>
    <col min="14596" max="14596" width="16" style="56" customWidth="1"/>
    <col min="14597" max="14599" width="17.625" style="56" customWidth="1"/>
    <col min="14600" max="14600" width="14.25" style="56" customWidth="1"/>
    <col min="14601" max="14848" width="9" style="56"/>
    <col min="14849" max="14849" width="33.75" style="56" customWidth="1"/>
    <col min="14850" max="14850" width="8.125" style="56" customWidth="1"/>
    <col min="14851" max="14851" width="6.75" style="56" customWidth="1"/>
    <col min="14852" max="14852" width="16" style="56" customWidth="1"/>
    <col min="14853" max="14855" width="17.625" style="56" customWidth="1"/>
    <col min="14856" max="14856" width="14.25" style="56" customWidth="1"/>
    <col min="14857" max="15104" width="9" style="56"/>
    <col min="15105" max="15105" width="33.75" style="56" customWidth="1"/>
    <col min="15106" max="15106" width="8.125" style="56" customWidth="1"/>
    <col min="15107" max="15107" width="6.75" style="56" customWidth="1"/>
    <col min="15108" max="15108" width="16" style="56" customWidth="1"/>
    <col min="15109" max="15111" width="17.625" style="56" customWidth="1"/>
    <col min="15112" max="15112" width="14.25" style="56" customWidth="1"/>
    <col min="15113" max="15360" width="9" style="56"/>
    <col min="15361" max="15361" width="33.75" style="56" customWidth="1"/>
    <col min="15362" max="15362" width="8.125" style="56" customWidth="1"/>
    <col min="15363" max="15363" width="6.75" style="56" customWidth="1"/>
    <col min="15364" max="15364" width="16" style="56" customWidth="1"/>
    <col min="15365" max="15367" width="17.625" style="56" customWidth="1"/>
    <col min="15368" max="15368" width="14.25" style="56" customWidth="1"/>
    <col min="15369" max="15616" width="9" style="56"/>
    <col min="15617" max="15617" width="33.75" style="56" customWidth="1"/>
    <col min="15618" max="15618" width="8.125" style="56" customWidth="1"/>
    <col min="15619" max="15619" width="6.75" style="56" customWidth="1"/>
    <col min="15620" max="15620" width="16" style="56" customWidth="1"/>
    <col min="15621" max="15623" width="17.625" style="56" customWidth="1"/>
    <col min="15624" max="15624" width="14.25" style="56" customWidth="1"/>
    <col min="15625" max="15872" width="9" style="56"/>
    <col min="15873" max="15873" width="33.75" style="56" customWidth="1"/>
    <col min="15874" max="15874" width="8.125" style="56" customWidth="1"/>
    <col min="15875" max="15875" width="6.75" style="56" customWidth="1"/>
    <col min="15876" max="15876" width="16" style="56" customWidth="1"/>
    <col min="15877" max="15879" width="17.625" style="56" customWidth="1"/>
    <col min="15880" max="15880" width="14.25" style="56" customWidth="1"/>
    <col min="15881" max="16128" width="9" style="56"/>
    <col min="16129" max="16129" width="33.75" style="56" customWidth="1"/>
    <col min="16130" max="16130" width="8.125" style="56" customWidth="1"/>
    <col min="16131" max="16131" width="6.75" style="56" customWidth="1"/>
    <col min="16132" max="16132" width="16" style="56" customWidth="1"/>
    <col min="16133" max="16135" width="17.625" style="56" customWidth="1"/>
    <col min="16136" max="16136" width="14.25" style="56" customWidth="1"/>
    <col min="16137" max="16384" width="9" style="56"/>
  </cols>
  <sheetData>
    <row r="1" spans="1:9" s="29" customFormat="1" ht="38.25" x14ac:dyDescent="0.3">
      <c r="A1" s="140" t="s">
        <v>287</v>
      </c>
      <c r="B1" s="141"/>
      <c r="C1" s="141"/>
      <c r="D1" s="141"/>
      <c r="E1" s="141"/>
      <c r="F1" s="141"/>
      <c r="G1" s="141"/>
      <c r="H1" s="141"/>
    </row>
    <row r="2" spans="1:9" s="31" customFormat="1" ht="27" customHeight="1" x14ac:dyDescent="0.3">
      <c r="A2" s="30" t="s">
        <v>327</v>
      </c>
      <c r="D2" s="32"/>
    </row>
    <row r="3" spans="1:9" s="37" customFormat="1" ht="24.95" customHeight="1" x14ac:dyDescent="0.3">
      <c r="A3" s="33" t="s">
        <v>288</v>
      </c>
      <c r="B3" s="34" t="s">
        <v>289</v>
      </c>
      <c r="C3" s="33" t="s">
        <v>3</v>
      </c>
      <c r="D3" s="35" t="s">
        <v>290</v>
      </c>
      <c r="E3" s="35" t="s">
        <v>291</v>
      </c>
      <c r="F3" s="36" t="s">
        <v>292</v>
      </c>
      <c r="G3" s="35" t="s">
        <v>9</v>
      </c>
      <c r="H3" s="33" t="s">
        <v>11</v>
      </c>
    </row>
    <row r="4" spans="1:9" s="37" customFormat="1" ht="24.95" customHeight="1" x14ac:dyDescent="0.3">
      <c r="A4" s="38" t="s">
        <v>293</v>
      </c>
      <c r="B4" s="39"/>
      <c r="C4" s="36" t="s">
        <v>294</v>
      </c>
      <c r="D4" s="40">
        <f>E4+F4+G4</f>
        <v>151033200</v>
      </c>
      <c r="E4" s="41">
        <f>공종별집계표!H5</f>
        <v>36156000</v>
      </c>
      <c r="F4" s="41">
        <f>공종별집계표!F5</f>
        <v>114877200</v>
      </c>
      <c r="G4" s="41">
        <f>[2]공종별집계표!J5</f>
        <v>0</v>
      </c>
      <c r="H4" s="42"/>
    </row>
    <row r="5" spans="1:9" s="37" customFormat="1" ht="24.95" customHeight="1" x14ac:dyDescent="0.3">
      <c r="A5" s="38" t="s">
        <v>295</v>
      </c>
      <c r="B5" s="43">
        <v>7.9</v>
      </c>
      <c r="C5" s="36" t="s">
        <v>296</v>
      </c>
      <c r="D5" s="40">
        <f>INT(E4*B5*0.01)</f>
        <v>2856324</v>
      </c>
      <c r="E5" s="142">
        <f t="shared" ref="E5:E15" si="0">B5</f>
        <v>7.9</v>
      </c>
      <c r="F5" s="143"/>
      <c r="G5" s="144"/>
      <c r="H5" s="42"/>
      <c r="I5" s="37">
        <v>7.9</v>
      </c>
    </row>
    <row r="6" spans="1:9" s="37" customFormat="1" ht="24.95" customHeight="1" x14ac:dyDescent="0.3">
      <c r="A6" s="38" t="s">
        <v>297</v>
      </c>
      <c r="B6" s="44">
        <v>3.75</v>
      </c>
      <c r="C6" s="36" t="s">
        <v>296</v>
      </c>
      <c r="D6" s="40">
        <f>INT((E4+D5)*B6*0.01)</f>
        <v>1462962</v>
      </c>
      <c r="E6" s="145">
        <f t="shared" si="0"/>
        <v>3.75</v>
      </c>
      <c r="F6" s="146"/>
      <c r="G6" s="147"/>
      <c r="H6" s="42"/>
      <c r="I6" s="37">
        <v>3.75</v>
      </c>
    </row>
    <row r="7" spans="1:9" s="37" customFormat="1" ht="24.95" customHeight="1" x14ac:dyDescent="0.3">
      <c r="A7" s="38" t="s">
        <v>298</v>
      </c>
      <c r="B7" s="44">
        <v>0.87</v>
      </c>
      <c r="C7" s="36" t="s">
        <v>296</v>
      </c>
      <c r="D7" s="40">
        <f>INT((E4+D5)*B7*0.01)</f>
        <v>339407</v>
      </c>
      <c r="E7" s="145">
        <f t="shared" si="0"/>
        <v>0.87</v>
      </c>
      <c r="F7" s="146"/>
      <c r="G7" s="147"/>
      <c r="H7" s="42"/>
      <c r="I7" s="37">
        <v>0.87</v>
      </c>
    </row>
    <row r="8" spans="1:9" s="37" customFormat="1" ht="24.95" customHeight="1" x14ac:dyDescent="0.3">
      <c r="A8" s="38" t="s">
        <v>299</v>
      </c>
      <c r="B8" s="44"/>
      <c r="C8" s="36" t="s">
        <v>296</v>
      </c>
      <c r="D8" s="40">
        <f>INT(E4*B8*0.01)</f>
        <v>0</v>
      </c>
      <c r="E8" s="113">
        <f t="shared" si="0"/>
        <v>0</v>
      </c>
      <c r="F8" s="114"/>
      <c r="G8" s="115"/>
      <c r="H8" s="42"/>
    </row>
    <row r="9" spans="1:9" s="37" customFormat="1" ht="24.95" customHeight="1" x14ac:dyDescent="0.3">
      <c r="A9" s="38" t="s">
        <v>300</v>
      </c>
      <c r="B9" s="44"/>
      <c r="C9" s="36" t="s">
        <v>296</v>
      </c>
      <c r="D9" s="40">
        <f>INT(E4*B9*0.01)</f>
        <v>0</v>
      </c>
      <c r="E9" s="113">
        <f t="shared" si="0"/>
        <v>0</v>
      </c>
      <c r="F9" s="114"/>
      <c r="G9" s="115"/>
      <c r="H9" s="42"/>
    </row>
    <row r="10" spans="1:9" s="37" customFormat="1" ht="24.95" customHeight="1" x14ac:dyDescent="0.3">
      <c r="A10" s="38" t="s">
        <v>301</v>
      </c>
      <c r="B10" s="44"/>
      <c r="C10" s="36" t="s">
        <v>296</v>
      </c>
      <c r="D10" s="40">
        <f>INT(D8*B10%)</f>
        <v>0</v>
      </c>
      <c r="E10" s="110">
        <f t="shared" si="0"/>
        <v>0</v>
      </c>
      <c r="F10" s="111"/>
      <c r="G10" s="112"/>
      <c r="H10" s="42"/>
    </row>
    <row r="11" spans="1:9" s="37" customFormat="1" ht="24.95" customHeight="1" x14ac:dyDescent="0.3">
      <c r="A11" s="38" t="s">
        <v>302</v>
      </c>
      <c r="B11" s="44"/>
      <c r="C11" s="36" t="s">
        <v>296</v>
      </c>
      <c r="D11" s="40">
        <f>INT(E4*B11*0.01)</f>
        <v>0</v>
      </c>
      <c r="E11" s="113">
        <f t="shared" si="0"/>
        <v>0</v>
      </c>
      <c r="F11" s="114"/>
      <c r="G11" s="115"/>
      <c r="H11" s="42"/>
    </row>
    <row r="12" spans="1:9" s="37" customFormat="1" ht="24.95" customHeight="1" x14ac:dyDescent="0.3">
      <c r="A12" s="38" t="s">
        <v>303</v>
      </c>
      <c r="B12" s="99">
        <v>4</v>
      </c>
      <c r="C12" s="36" t="s">
        <v>296</v>
      </c>
      <c r="D12" s="40">
        <f>INT((E4+D5+F4)*B12*0.01)</f>
        <v>6155580</v>
      </c>
      <c r="E12" s="116">
        <f t="shared" si="0"/>
        <v>4</v>
      </c>
      <c r="F12" s="117"/>
      <c r="G12" s="118"/>
      <c r="H12" s="42"/>
      <c r="I12" s="37">
        <v>5.5</v>
      </c>
    </row>
    <row r="13" spans="1:9" s="37" customFormat="1" ht="24.95" customHeight="1" x14ac:dyDescent="0.3">
      <c r="A13" s="38" t="s">
        <v>304</v>
      </c>
      <c r="B13" s="44"/>
      <c r="C13" s="36" t="s">
        <v>296</v>
      </c>
      <c r="D13" s="40">
        <f>INT(D4*B13*0.01)</f>
        <v>0</v>
      </c>
      <c r="E13" s="119">
        <f t="shared" si="0"/>
        <v>0</v>
      </c>
      <c r="F13" s="120"/>
      <c r="G13" s="121"/>
      <c r="H13" s="42"/>
    </row>
    <row r="14" spans="1:9" s="37" customFormat="1" ht="24.95" customHeight="1" x14ac:dyDescent="0.3">
      <c r="A14" s="38" t="s">
        <v>305</v>
      </c>
      <c r="B14" s="44">
        <v>2.93</v>
      </c>
      <c r="C14" s="36" t="s">
        <v>296</v>
      </c>
      <c r="D14" s="40">
        <f>INT((F4+E4)*B14*0.01)</f>
        <v>4425272</v>
      </c>
      <c r="E14" s="122">
        <f t="shared" si="0"/>
        <v>2.93</v>
      </c>
      <c r="F14" s="123"/>
      <c r="G14" s="124"/>
      <c r="H14" s="42"/>
      <c r="I14" s="37">
        <v>2.93</v>
      </c>
    </row>
    <row r="15" spans="1:9" s="37" customFormat="1" ht="24.95" customHeight="1" x14ac:dyDescent="0.3">
      <c r="A15" s="38" t="s">
        <v>306</v>
      </c>
      <c r="B15" s="44"/>
      <c r="C15" s="36" t="s">
        <v>296</v>
      </c>
      <c r="D15" s="40">
        <f>INT((F4+E4+G4)*B15*0.01)</f>
        <v>0</v>
      </c>
      <c r="E15" s="119">
        <f t="shared" si="0"/>
        <v>0</v>
      </c>
      <c r="F15" s="120"/>
      <c r="G15" s="121"/>
      <c r="H15" s="42"/>
    </row>
    <row r="16" spans="1:9" s="37" customFormat="1" ht="24.95" customHeight="1" x14ac:dyDescent="0.3">
      <c r="A16" s="38" t="s">
        <v>307</v>
      </c>
      <c r="B16" s="44"/>
      <c r="C16" s="36"/>
      <c r="D16" s="40">
        <f>INT(SUM(D4:D15))</f>
        <v>166272745</v>
      </c>
      <c r="E16" s="125">
        <v>10.8</v>
      </c>
      <c r="F16" s="126"/>
      <c r="G16" s="127"/>
      <c r="H16" s="45"/>
    </row>
    <row r="17" spans="1:9" s="37" customFormat="1" ht="24.95" customHeight="1" x14ac:dyDescent="0.3">
      <c r="A17" s="38" t="s">
        <v>308</v>
      </c>
      <c r="B17" s="44">
        <v>6</v>
      </c>
      <c r="C17" s="36" t="s">
        <v>296</v>
      </c>
      <c r="D17" s="40">
        <f>INT(D16*B17*0.01)</f>
        <v>9976364</v>
      </c>
      <c r="E17" s="128">
        <f>B17</f>
        <v>6</v>
      </c>
      <c r="F17" s="129"/>
      <c r="G17" s="130"/>
      <c r="H17" s="42"/>
      <c r="I17" s="37">
        <v>6</v>
      </c>
    </row>
    <row r="18" spans="1:9" s="50" customFormat="1" ht="24.95" customHeight="1" x14ac:dyDescent="0.3">
      <c r="A18" s="46" t="s">
        <v>309</v>
      </c>
      <c r="B18" s="99">
        <v>8</v>
      </c>
      <c r="C18" s="47" t="s">
        <v>296</v>
      </c>
      <c r="D18" s="48">
        <f>INT((D16+D17-F4)*B18*0.01)</f>
        <v>4909752</v>
      </c>
      <c r="E18" s="131">
        <f>B18</f>
        <v>8</v>
      </c>
      <c r="F18" s="132"/>
      <c r="G18" s="133"/>
      <c r="H18" s="49"/>
      <c r="I18" s="50">
        <v>15</v>
      </c>
    </row>
    <row r="19" spans="1:9" s="37" customFormat="1" ht="24.95" customHeight="1" x14ac:dyDescent="0.3">
      <c r="A19" s="38" t="s">
        <v>310</v>
      </c>
      <c r="B19" s="51"/>
      <c r="C19" s="36" t="s">
        <v>294</v>
      </c>
      <c r="D19" s="40">
        <f>INT(SUM(D16:D18))</f>
        <v>181158861</v>
      </c>
      <c r="E19" s="134">
        <v>15.8</v>
      </c>
      <c r="F19" s="135"/>
      <c r="G19" s="136"/>
      <c r="H19" s="42"/>
    </row>
    <row r="20" spans="1:9" s="37" customFormat="1" ht="24.95" customHeight="1" x14ac:dyDescent="0.3">
      <c r="A20" s="38" t="s">
        <v>311</v>
      </c>
      <c r="B20" s="51">
        <v>10</v>
      </c>
      <c r="C20" s="36" t="s">
        <v>296</v>
      </c>
      <c r="D20" s="40">
        <f>INT((D19)*B20*0.01)</f>
        <v>18115886</v>
      </c>
      <c r="E20" s="137">
        <f>B20</f>
        <v>10</v>
      </c>
      <c r="F20" s="138"/>
      <c r="G20" s="139"/>
      <c r="H20" s="42"/>
    </row>
    <row r="21" spans="1:9" s="37" customFormat="1" ht="24.95" customHeight="1" x14ac:dyDescent="0.3">
      <c r="A21" s="38" t="s">
        <v>312</v>
      </c>
      <c r="B21" s="51"/>
      <c r="C21" s="36" t="s">
        <v>294</v>
      </c>
      <c r="D21" s="40">
        <f>ROUNDDOWN(SUM(D19:D20),-3)</f>
        <v>199274000</v>
      </c>
      <c r="E21" s="52">
        <v>1</v>
      </c>
      <c r="F21" s="53"/>
      <c r="G21" s="54"/>
      <c r="H21" s="42"/>
    </row>
    <row r="22" spans="1:9" ht="13.5" x14ac:dyDescent="0.3">
      <c r="A22" s="55"/>
      <c r="D22" s="57"/>
    </row>
    <row r="23" spans="1:9" ht="13.5" x14ac:dyDescent="0.3">
      <c r="A23" s="55"/>
      <c r="D23" s="57"/>
    </row>
    <row r="24" spans="1:9" ht="13.5" x14ac:dyDescent="0.3">
      <c r="B24" s="109"/>
      <c r="C24" s="109"/>
      <c r="D24" s="58"/>
    </row>
    <row r="25" spans="1:9" x14ac:dyDescent="0.3">
      <c r="D25" s="59"/>
    </row>
    <row r="26" spans="1:9" x14ac:dyDescent="0.3">
      <c r="D26" s="56"/>
    </row>
  </sheetData>
  <mergeCells count="18">
    <mergeCell ref="E9:G9"/>
    <mergeCell ref="A1:H1"/>
    <mergeCell ref="E5:G5"/>
    <mergeCell ref="E6:G6"/>
    <mergeCell ref="E7:G7"/>
    <mergeCell ref="E8:G8"/>
    <mergeCell ref="B24:C24"/>
    <mergeCell ref="E10:G10"/>
    <mergeCell ref="E11:G11"/>
    <mergeCell ref="E12:G12"/>
    <mergeCell ref="E13:G13"/>
    <mergeCell ref="E14:G14"/>
    <mergeCell ref="E15:G15"/>
    <mergeCell ref="E16:G16"/>
    <mergeCell ref="E17:G17"/>
    <mergeCell ref="E18:G18"/>
    <mergeCell ref="E19:G19"/>
    <mergeCell ref="E20:G20"/>
  </mergeCells>
  <phoneticPr fontId="1" type="noConversion"/>
  <pageMargins left="0.9055118110236221" right="0.70866141732283472" top="0.74803149606299213" bottom="0.74803149606299213" header="0.31496062992125984" footer="0.31496062992125984"/>
  <pageSetup paperSize="9" scale="89" orientation="landscape" r:id="rId1"/>
  <colBreaks count="1" manualBreakCount="1">
    <brk id="8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view="pageBreakPreview" zoomScaleNormal="100" zoomScaleSheetLayoutView="100" workbookViewId="0">
      <selection activeCell="A12" sqref="A12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5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48" t="s">
        <v>0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</row>
    <row r="2" spans="1:20" ht="30" customHeight="1" x14ac:dyDescent="0.3">
      <c r="A2" s="149" t="s">
        <v>328</v>
      </c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</row>
    <row r="3" spans="1:20" ht="30" customHeight="1" x14ac:dyDescent="0.3">
      <c r="A3" s="150" t="s">
        <v>1</v>
      </c>
      <c r="B3" s="150" t="s">
        <v>2</v>
      </c>
      <c r="C3" s="150" t="s">
        <v>3</v>
      </c>
      <c r="D3" s="150" t="s">
        <v>4</v>
      </c>
      <c r="E3" s="150" t="s">
        <v>5</v>
      </c>
      <c r="F3" s="150"/>
      <c r="G3" s="150" t="s">
        <v>8</v>
      </c>
      <c r="H3" s="150"/>
      <c r="I3" s="150" t="s">
        <v>9</v>
      </c>
      <c r="J3" s="150"/>
      <c r="K3" s="150" t="s">
        <v>10</v>
      </c>
      <c r="L3" s="150"/>
      <c r="M3" s="150" t="s">
        <v>11</v>
      </c>
      <c r="N3" s="152" t="s">
        <v>12</v>
      </c>
      <c r="O3" s="152" t="s">
        <v>13</v>
      </c>
      <c r="P3" s="152" t="s">
        <v>14</v>
      </c>
      <c r="Q3" s="152" t="s">
        <v>15</v>
      </c>
      <c r="R3" s="152" t="s">
        <v>16</v>
      </c>
      <c r="S3" s="152" t="s">
        <v>17</v>
      </c>
      <c r="T3" s="152" t="s">
        <v>18</v>
      </c>
    </row>
    <row r="4" spans="1:20" ht="30" customHeight="1" x14ac:dyDescent="0.3">
      <c r="A4" s="151"/>
      <c r="B4" s="151"/>
      <c r="C4" s="151"/>
      <c r="D4" s="151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151"/>
      <c r="N4" s="152"/>
      <c r="O4" s="152"/>
      <c r="P4" s="152"/>
      <c r="Q4" s="152"/>
      <c r="R4" s="152"/>
      <c r="S4" s="152"/>
      <c r="T4" s="152"/>
    </row>
    <row r="5" spans="1:20" s="21" customFormat="1" ht="30" customHeight="1" x14ac:dyDescent="0.3">
      <c r="A5" s="15" t="s">
        <v>329</v>
      </c>
      <c r="B5" s="15" t="s">
        <v>50</v>
      </c>
      <c r="C5" s="15" t="s">
        <v>50</v>
      </c>
      <c r="D5" s="16">
        <v>1</v>
      </c>
      <c r="E5" s="17">
        <f>F6</f>
        <v>114877200</v>
      </c>
      <c r="F5" s="17">
        <f t="shared" ref="F5:F22" si="0">E5*D5</f>
        <v>114877200</v>
      </c>
      <c r="G5" s="17">
        <f>H6</f>
        <v>36156000</v>
      </c>
      <c r="H5" s="17">
        <f t="shared" ref="H5:H22" si="1">G5*D5</f>
        <v>36156000</v>
      </c>
      <c r="I5" s="17">
        <f>J6</f>
        <v>0</v>
      </c>
      <c r="J5" s="17">
        <f t="shared" ref="J5:J22" si="2">I5*D5</f>
        <v>0</v>
      </c>
      <c r="K5" s="17">
        <f t="shared" ref="K5:K22" si="3">E5+G5+I5</f>
        <v>151033200</v>
      </c>
      <c r="L5" s="17">
        <f t="shared" ref="L5:L22" si="4">F5+H5+J5</f>
        <v>151033200</v>
      </c>
      <c r="M5" s="15" t="s">
        <v>50</v>
      </c>
      <c r="N5" s="18" t="s">
        <v>51</v>
      </c>
      <c r="O5" s="18" t="s">
        <v>50</v>
      </c>
      <c r="P5" s="18" t="s">
        <v>50</v>
      </c>
      <c r="Q5" s="18" t="s">
        <v>50</v>
      </c>
      <c r="R5" s="19">
        <v>1</v>
      </c>
      <c r="S5" s="18" t="s">
        <v>50</v>
      </c>
      <c r="T5" s="20"/>
    </row>
    <row r="6" spans="1:20" ht="30" customHeight="1" x14ac:dyDescent="0.3">
      <c r="A6" s="8" t="s">
        <v>330</v>
      </c>
      <c r="B6" s="8" t="s">
        <v>50</v>
      </c>
      <c r="C6" s="8" t="s">
        <v>50</v>
      </c>
      <c r="D6" s="9">
        <v>1</v>
      </c>
      <c r="E6" s="10">
        <f>F7+F15+F19</f>
        <v>114877200</v>
      </c>
      <c r="F6" s="10">
        <f t="shared" si="0"/>
        <v>114877200</v>
      </c>
      <c r="G6" s="10">
        <f>H7+H15+H19</f>
        <v>36156000</v>
      </c>
      <c r="H6" s="10">
        <f t="shared" si="1"/>
        <v>36156000</v>
      </c>
      <c r="I6" s="10">
        <f>J7+J15+J19</f>
        <v>0</v>
      </c>
      <c r="J6" s="10">
        <f t="shared" si="2"/>
        <v>0</v>
      </c>
      <c r="K6" s="10">
        <f t="shared" si="3"/>
        <v>151033200</v>
      </c>
      <c r="L6" s="10">
        <f t="shared" si="4"/>
        <v>151033200</v>
      </c>
      <c r="M6" s="8" t="s">
        <v>50</v>
      </c>
      <c r="N6" s="2" t="s">
        <v>52</v>
      </c>
      <c r="O6" s="2" t="s">
        <v>50</v>
      </c>
      <c r="P6" s="2" t="s">
        <v>51</v>
      </c>
      <c r="Q6" s="2" t="s">
        <v>50</v>
      </c>
      <c r="R6" s="3">
        <v>2</v>
      </c>
      <c r="S6" s="2" t="s">
        <v>50</v>
      </c>
      <c r="T6" s="6"/>
    </row>
    <row r="7" spans="1:20" s="28" customFormat="1" ht="30" customHeight="1" x14ac:dyDescent="0.3">
      <c r="A7" s="22" t="s">
        <v>284</v>
      </c>
      <c r="B7" s="22" t="s">
        <v>50</v>
      </c>
      <c r="C7" s="22" t="s">
        <v>50</v>
      </c>
      <c r="D7" s="23">
        <v>1</v>
      </c>
      <c r="E7" s="24">
        <f>F8+F9+F10+F11+F12+F13+F14</f>
        <v>107900200</v>
      </c>
      <c r="F7" s="24">
        <f t="shared" si="0"/>
        <v>107900200</v>
      </c>
      <c r="G7" s="24">
        <f>H8+H9+H10+H11+H12+H13+H14</f>
        <v>31544800</v>
      </c>
      <c r="H7" s="24">
        <f t="shared" si="1"/>
        <v>31544800</v>
      </c>
      <c r="I7" s="24">
        <f>J8+J9+J10+J11+J12+J13+J14</f>
        <v>0</v>
      </c>
      <c r="J7" s="24">
        <f t="shared" si="2"/>
        <v>0</v>
      </c>
      <c r="K7" s="24">
        <f t="shared" si="3"/>
        <v>139445000</v>
      </c>
      <c r="L7" s="24">
        <f t="shared" si="4"/>
        <v>139445000</v>
      </c>
      <c r="M7" s="22" t="s">
        <v>50</v>
      </c>
      <c r="N7" s="25" t="s">
        <v>53</v>
      </c>
      <c r="O7" s="25" t="s">
        <v>50</v>
      </c>
      <c r="P7" s="25" t="s">
        <v>52</v>
      </c>
      <c r="Q7" s="25" t="s">
        <v>50</v>
      </c>
      <c r="R7" s="26">
        <v>3</v>
      </c>
      <c r="S7" s="25" t="s">
        <v>50</v>
      </c>
      <c r="T7" s="27"/>
    </row>
    <row r="8" spans="1:20" ht="30" customHeight="1" x14ac:dyDescent="0.3">
      <c r="A8" s="8" t="s">
        <v>54</v>
      </c>
      <c r="B8" s="8" t="s">
        <v>50</v>
      </c>
      <c r="C8" s="8" t="s">
        <v>50</v>
      </c>
      <c r="D8" s="9">
        <v>1</v>
      </c>
      <c r="E8" s="10">
        <f>공종별내역서!F29</f>
        <v>1995000</v>
      </c>
      <c r="F8" s="10">
        <f t="shared" si="0"/>
        <v>1995000</v>
      </c>
      <c r="G8" s="10">
        <f>공종별내역서!H29</f>
        <v>759800</v>
      </c>
      <c r="H8" s="10">
        <f t="shared" si="1"/>
        <v>759800</v>
      </c>
      <c r="I8" s="10">
        <f>공종별내역서!J29</f>
        <v>0</v>
      </c>
      <c r="J8" s="10">
        <f t="shared" si="2"/>
        <v>0</v>
      </c>
      <c r="K8" s="10">
        <f t="shared" si="3"/>
        <v>2754800</v>
      </c>
      <c r="L8" s="10">
        <f t="shared" si="4"/>
        <v>2754800</v>
      </c>
      <c r="M8" s="8" t="s">
        <v>50</v>
      </c>
      <c r="N8" s="2" t="s">
        <v>55</v>
      </c>
      <c r="O8" s="2" t="s">
        <v>50</v>
      </c>
      <c r="P8" s="2" t="s">
        <v>53</v>
      </c>
      <c r="Q8" s="2" t="s">
        <v>50</v>
      </c>
      <c r="R8" s="3">
        <v>4</v>
      </c>
      <c r="S8" s="2" t="s">
        <v>50</v>
      </c>
      <c r="T8" s="6"/>
    </row>
    <row r="9" spans="1:20" ht="30" customHeight="1" x14ac:dyDescent="0.3">
      <c r="A9" s="8" t="s">
        <v>83</v>
      </c>
      <c r="B9" s="8" t="s">
        <v>50</v>
      </c>
      <c r="C9" s="8" t="s">
        <v>50</v>
      </c>
      <c r="D9" s="9">
        <v>1</v>
      </c>
      <c r="E9" s="10">
        <f>공종별내역서!F55</f>
        <v>24759000</v>
      </c>
      <c r="F9" s="10">
        <f t="shared" si="0"/>
        <v>24759000</v>
      </c>
      <c r="G9" s="10">
        <f>공종별내역서!H55</f>
        <v>6523800</v>
      </c>
      <c r="H9" s="10">
        <f t="shared" si="1"/>
        <v>6523800</v>
      </c>
      <c r="I9" s="10">
        <f>공종별내역서!J55</f>
        <v>0</v>
      </c>
      <c r="J9" s="10">
        <f t="shared" si="2"/>
        <v>0</v>
      </c>
      <c r="K9" s="10">
        <f t="shared" si="3"/>
        <v>31282800</v>
      </c>
      <c r="L9" s="10">
        <f t="shared" si="4"/>
        <v>31282800</v>
      </c>
      <c r="M9" s="8" t="s">
        <v>50</v>
      </c>
      <c r="N9" s="2" t="s">
        <v>84</v>
      </c>
      <c r="O9" s="2" t="s">
        <v>50</v>
      </c>
      <c r="P9" s="2" t="s">
        <v>53</v>
      </c>
      <c r="Q9" s="2" t="s">
        <v>50</v>
      </c>
      <c r="R9" s="3">
        <v>4</v>
      </c>
      <c r="S9" s="2" t="s">
        <v>50</v>
      </c>
      <c r="T9" s="6"/>
    </row>
    <row r="10" spans="1:20" ht="30" customHeight="1" x14ac:dyDescent="0.3">
      <c r="A10" s="8" t="s">
        <v>110</v>
      </c>
      <c r="B10" s="8" t="s">
        <v>50</v>
      </c>
      <c r="C10" s="8" t="s">
        <v>50</v>
      </c>
      <c r="D10" s="9">
        <v>1</v>
      </c>
      <c r="E10" s="10">
        <f>공종별내역서!F81</f>
        <v>24501000</v>
      </c>
      <c r="F10" s="10">
        <f t="shared" si="0"/>
        <v>24501000</v>
      </c>
      <c r="G10" s="10">
        <f>공종별내역서!H81</f>
        <v>6523800</v>
      </c>
      <c r="H10" s="10">
        <f t="shared" si="1"/>
        <v>6523800</v>
      </c>
      <c r="I10" s="10">
        <f>공종별내역서!J81</f>
        <v>0</v>
      </c>
      <c r="J10" s="10">
        <f t="shared" si="2"/>
        <v>0</v>
      </c>
      <c r="K10" s="10">
        <f t="shared" si="3"/>
        <v>31024800</v>
      </c>
      <c r="L10" s="10">
        <f t="shared" si="4"/>
        <v>31024800</v>
      </c>
      <c r="M10" s="8" t="s">
        <v>50</v>
      </c>
      <c r="N10" s="2" t="s">
        <v>111</v>
      </c>
      <c r="O10" s="2" t="s">
        <v>50</v>
      </c>
      <c r="P10" s="2" t="s">
        <v>53</v>
      </c>
      <c r="Q10" s="2" t="s">
        <v>50</v>
      </c>
      <c r="R10" s="3">
        <v>4</v>
      </c>
      <c r="S10" s="2" t="s">
        <v>50</v>
      </c>
      <c r="T10" s="6"/>
    </row>
    <row r="11" spans="1:20" ht="30" customHeight="1" x14ac:dyDescent="0.3">
      <c r="A11" s="8" t="s">
        <v>121</v>
      </c>
      <c r="B11" s="8" t="s">
        <v>50</v>
      </c>
      <c r="C11" s="8" t="s">
        <v>50</v>
      </c>
      <c r="D11" s="9">
        <v>1</v>
      </c>
      <c r="E11" s="10">
        <f>공종별내역서!F107</f>
        <v>24759000</v>
      </c>
      <c r="F11" s="10">
        <f t="shared" si="0"/>
        <v>24759000</v>
      </c>
      <c r="G11" s="10">
        <f>공종별내역서!H107</f>
        <v>6523800</v>
      </c>
      <c r="H11" s="10">
        <f t="shared" si="1"/>
        <v>6523800</v>
      </c>
      <c r="I11" s="10">
        <f>공종별내역서!J107</f>
        <v>0</v>
      </c>
      <c r="J11" s="10">
        <f t="shared" si="2"/>
        <v>0</v>
      </c>
      <c r="K11" s="10">
        <f t="shared" si="3"/>
        <v>31282800</v>
      </c>
      <c r="L11" s="10">
        <f t="shared" si="4"/>
        <v>31282800</v>
      </c>
      <c r="M11" s="8" t="s">
        <v>50</v>
      </c>
      <c r="N11" s="2" t="s">
        <v>122</v>
      </c>
      <c r="O11" s="2" t="s">
        <v>50</v>
      </c>
      <c r="P11" s="2" t="s">
        <v>53</v>
      </c>
      <c r="Q11" s="2" t="s">
        <v>50</v>
      </c>
      <c r="R11" s="3">
        <v>4</v>
      </c>
      <c r="S11" s="2" t="s">
        <v>50</v>
      </c>
      <c r="T11" s="6"/>
    </row>
    <row r="12" spans="1:20" ht="30" customHeight="1" x14ac:dyDescent="0.3">
      <c r="A12" s="8" t="s">
        <v>133</v>
      </c>
      <c r="B12" s="8" t="s">
        <v>50</v>
      </c>
      <c r="C12" s="8" t="s">
        <v>50</v>
      </c>
      <c r="D12" s="9">
        <v>1</v>
      </c>
      <c r="E12" s="10">
        <f>공종별내역서!F133</f>
        <v>14933800</v>
      </c>
      <c r="F12" s="10">
        <f t="shared" si="0"/>
        <v>14933800</v>
      </c>
      <c r="G12" s="10">
        <f>공종별내역서!H133</f>
        <v>5292400</v>
      </c>
      <c r="H12" s="10">
        <f t="shared" si="1"/>
        <v>5292400</v>
      </c>
      <c r="I12" s="10">
        <f>공종별내역서!J133</f>
        <v>0</v>
      </c>
      <c r="J12" s="10">
        <f t="shared" si="2"/>
        <v>0</v>
      </c>
      <c r="K12" s="10">
        <f t="shared" si="3"/>
        <v>20226200</v>
      </c>
      <c r="L12" s="10">
        <f t="shared" si="4"/>
        <v>20226200</v>
      </c>
      <c r="M12" s="8" t="s">
        <v>50</v>
      </c>
      <c r="N12" s="2" t="s">
        <v>134</v>
      </c>
      <c r="O12" s="2" t="s">
        <v>50</v>
      </c>
      <c r="P12" s="2" t="s">
        <v>53</v>
      </c>
      <c r="Q12" s="2" t="s">
        <v>50</v>
      </c>
      <c r="R12" s="3">
        <v>4</v>
      </c>
      <c r="S12" s="2" t="s">
        <v>50</v>
      </c>
      <c r="T12" s="6"/>
    </row>
    <row r="13" spans="1:20" ht="30" customHeight="1" x14ac:dyDescent="0.3">
      <c r="A13" s="8" t="s">
        <v>144</v>
      </c>
      <c r="B13" s="8" t="s">
        <v>50</v>
      </c>
      <c r="C13" s="8" t="s">
        <v>50</v>
      </c>
      <c r="D13" s="9">
        <v>1</v>
      </c>
      <c r="E13" s="10">
        <f>공종별내역서!F159</f>
        <v>12465800</v>
      </c>
      <c r="F13" s="10">
        <f t="shared" si="0"/>
        <v>12465800</v>
      </c>
      <c r="G13" s="10">
        <f>공종별내역서!H159</f>
        <v>3720400</v>
      </c>
      <c r="H13" s="10">
        <f t="shared" si="1"/>
        <v>3720400</v>
      </c>
      <c r="I13" s="10">
        <f>공종별내역서!J159</f>
        <v>0</v>
      </c>
      <c r="J13" s="10">
        <f t="shared" si="2"/>
        <v>0</v>
      </c>
      <c r="K13" s="10">
        <f t="shared" si="3"/>
        <v>16186200</v>
      </c>
      <c r="L13" s="10">
        <f t="shared" si="4"/>
        <v>16186200</v>
      </c>
      <c r="M13" s="8" t="s">
        <v>50</v>
      </c>
      <c r="N13" s="2" t="s">
        <v>145</v>
      </c>
      <c r="O13" s="2" t="s">
        <v>50</v>
      </c>
      <c r="P13" s="2" t="s">
        <v>53</v>
      </c>
      <c r="Q13" s="2" t="s">
        <v>50</v>
      </c>
      <c r="R13" s="3">
        <v>4</v>
      </c>
      <c r="S13" s="2" t="s">
        <v>50</v>
      </c>
      <c r="T13" s="6"/>
    </row>
    <row r="14" spans="1:20" ht="30" customHeight="1" x14ac:dyDescent="0.3">
      <c r="A14" s="8" t="s">
        <v>154</v>
      </c>
      <c r="B14" s="8" t="s">
        <v>50</v>
      </c>
      <c r="C14" s="8" t="s">
        <v>50</v>
      </c>
      <c r="D14" s="9">
        <v>1</v>
      </c>
      <c r="E14" s="10">
        <f>공종별내역서!F185</f>
        <v>4486600</v>
      </c>
      <c r="F14" s="10">
        <f t="shared" si="0"/>
        <v>4486600</v>
      </c>
      <c r="G14" s="10">
        <f>공종별내역서!H185</f>
        <v>2200800</v>
      </c>
      <c r="H14" s="10">
        <f t="shared" si="1"/>
        <v>2200800</v>
      </c>
      <c r="I14" s="10">
        <f>공종별내역서!J185</f>
        <v>0</v>
      </c>
      <c r="J14" s="10">
        <f t="shared" si="2"/>
        <v>0</v>
      </c>
      <c r="K14" s="10">
        <f t="shared" si="3"/>
        <v>6687400</v>
      </c>
      <c r="L14" s="10">
        <f t="shared" si="4"/>
        <v>6687400</v>
      </c>
      <c r="M14" s="8" t="s">
        <v>50</v>
      </c>
      <c r="N14" s="2" t="s">
        <v>155</v>
      </c>
      <c r="O14" s="2" t="s">
        <v>50</v>
      </c>
      <c r="P14" s="2" t="s">
        <v>53</v>
      </c>
      <c r="Q14" s="2" t="s">
        <v>50</v>
      </c>
      <c r="R14" s="3">
        <v>4</v>
      </c>
      <c r="S14" s="2" t="s">
        <v>50</v>
      </c>
      <c r="T14" s="6"/>
    </row>
    <row r="15" spans="1:20" s="28" customFormat="1" ht="30" customHeight="1" x14ac:dyDescent="0.3">
      <c r="A15" s="22" t="s">
        <v>285</v>
      </c>
      <c r="B15" s="22" t="s">
        <v>50</v>
      </c>
      <c r="C15" s="22" t="s">
        <v>50</v>
      </c>
      <c r="D15" s="23">
        <v>1</v>
      </c>
      <c r="E15" s="24">
        <f>F16+F17+F18</f>
        <v>264000</v>
      </c>
      <c r="F15" s="24">
        <f t="shared" si="0"/>
        <v>264000</v>
      </c>
      <c r="G15" s="24">
        <f>H16+H17+H18</f>
        <v>293440</v>
      </c>
      <c r="H15" s="24">
        <f t="shared" si="1"/>
        <v>293440</v>
      </c>
      <c r="I15" s="24">
        <f>J16+J17+J18</f>
        <v>0</v>
      </c>
      <c r="J15" s="24">
        <f t="shared" si="2"/>
        <v>0</v>
      </c>
      <c r="K15" s="24">
        <f t="shared" si="3"/>
        <v>557440</v>
      </c>
      <c r="L15" s="24">
        <f t="shared" si="4"/>
        <v>557440</v>
      </c>
      <c r="M15" s="22" t="s">
        <v>50</v>
      </c>
      <c r="N15" s="25" t="s">
        <v>165</v>
      </c>
      <c r="O15" s="25" t="s">
        <v>50</v>
      </c>
      <c r="P15" s="25" t="s">
        <v>52</v>
      </c>
      <c r="Q15" s="25" t="s">
        <v>50</v>
      </c>
      <c r="R15" s="26">
        <v>3</v>
      </c>
      <c r="S15" s="25" t="s">
        <v>50</v>
      </c>
      <c r="T15" s="27"/>
    </row>
    <row r="16" spans="1:20" ht="30" customHeight="1" x14ac:dyDescent="0.3">
      <c r="A16" s="8" t="s">
        <v>323</v>
      </c>
      <c r="B16" s="8" t="s">
        <v>50</v>
      </c>
      <c r="C16" s="8" t="s">
        <v>50</v>
      </c>
      <c r="D16" s="9">
        <v>1</v>
      </c>
      <c r="E16" s="10">
        <f>공종별내역서!F211</f>
        <v>88000</v>
      </c>
      <c r="F16" s="10">
        <f t="shared" si="0"/>
        <v>88000</v>
      </c>
      <c r="G16" s="10">
        <f>공종별내역서!H211</f>
        <v>104800</v>
      </c>
      <c r="H16" s="10">
        <f t="shared" si="1"/>
        <v>104800</v>
      </c>
      <c r="I16" s="10">
        <f>공종별내역서!J211</f>
        <v>0</v>
      </c>
      <c r="J16" s="10">
        <f t="shared" si="2"/>
        <v>0</v>
      </c>
      <c r="K16" s="10">
        <f t="shared" si="3"/>
        <v>192800</v>
      </c>
      <c r="L16" s="10">
        <f t="shared" si="4"/>
        <v>192800</v>
      </c>
      <c r="M16" s="8" t="s">
        <v>50</v>
      </c>
      <c r="N16" s="2" t="s">
        <v>167</v>
      </c>
      <c r="O16" s="2" t="s">
        <v>50</v>
      </c>
      <c r="P16" s="2" t="s">
        <v>165</v>
      </c>
      <c r="Q16" s="2" t="s">
        <v>50</v>
      </c>
      <c r="R16" s="3">
        <v>4</v>
      </c>
      <c r="S16" s="2" t="s">
        <v>50</v>
      </c>
      <c r="T16" s="6"/>
    </row>
    <row r="17" spans="1:20" ht="30" customHeight="1" x14ac:dyDescent="0.3">
      <c r="A17" s="8" t="s">
        <v>170</v>
      </c>
      <c r="B17" s="8" t="s">
        <v>50</v>
      </c>
      <c r="C17" s="8" t="s">
        <v>50</v>
      </c>
      <c r="D17" s="9">
        <v>1</v>
      </c>
      <c r="E17" s="10">
        <f>공종별내역서!F237</f>
        <v>99000</v>
      </c>
      <c r="F17" s="10">
        <f t="shared" si="0"/>
        <v>99000</v>
      </c>
      <c r="G17" s="10">
        <f>공종별내역서!H237</f>
        <v>104800</v>
      </c>
      <c r="H17" s="10">
        <f t="shared" si="1"/>
        <v>104800</v>
      </c>
      <c r="I17" s="10">
        <f>공종별내역서!J237</f>
        <v>0</v>
      </c>
      <c r="J17" s="10">
        <f t="shared" si="2"/>
        <v>0</v>
      </c>
      <c r="K17" s="10">
        <f t="shared" si="3"/>
        <v>203800</v>
      </c>
      <c r="L17" s="10">
        <f t="shared" si="4"/>
        <v>203800</v>
      </c>
      <c r="M17" s="8" t="s">
        <v>50</v>
      </c>
      <c r="N17" s="2" t="s">
        <v>171</v>
      </c>
      <c r="O17" s="2" t="s">
        <v>50</v>
      </c>
      <c r="P17" s="2" t="s">
        <v>165</v>
      </c>
      <c r="Q17" s="2" t="s">
        <v>50</v>
      </c>
      <c r="R17" s="3">
        <v>4</v>
      </c>
      <c r="S17" s="2" t="s">
        <v>50</v>
      </c>
      <c r="T17" s="6"/>
    </row>
    <row r="18" spans="1:20" ht="30" customHeight="1" x14ac:dyDescent="0.3">
      <c r="A18" s="8" t="s">
        <v>174</v>
      </c>
      <c r="B18" s="8" t="s">
        <v>50</v>
      </c>
      <c r="C18" s="8" t="s">
        <v>50</v>
      </c>
      <c r="D18" s="9">
        <v>1</v>
      </c>
      <c r="E18" s="10">
        <f>공종별내역서!F263</f>
        <v>77000</v>
      </c>
      <c r="F18" s="10">
        <f t="shared" si="0"/>
        <v>77000</v>
      </c>
      <c r="G18" s="10">
        <f>공종별내역서!H263</f>
        <v>83840</v>
      </c>
      <c r="H18" s="10">
        <f t="shared" si="1"/>
        <v>83840</v>
      </c>
      <c r="I18" s="10">
        <f>공종별내역서!J263</f>
        <v>0</v>
      </c>
      <c r="J18" s="10">
        <f t="shared" si="2"/>
        <v>0</v>
      </c>
      <c r="K18" s="10">
        <f t="shared" si="3"/>
        <v>160840</v>
      </c>
      <c r="L18" s="10">
        <f t="shared" si="4"/>
        <v>160840</v>
      </c>
      <c r="M18" s="8" t="s">
        <v>50</v>
      </c>
      <c r="N18" s="2" t="s">
        <v>175</v>
      </c>
      <c r="O18" s="2" t="s">
        <v>50</v>
      </c>
      <c r="P18" s="2" t="s">
        <v>165</v>
      </c>
      <c r="Q18" s="2" t="s">
        <v>50</v>
      </c>
      <c r="R18" s="3">
        <v>4</v>
      </c>
      <c r="S18" s="2" t="s">
        <v>50</v>
      </c>
      <c r="T18" s="6"/>
    </row>
    <row r="19" spans="1:20" s="28" customFormat="1" ht="30" customHeight="1" x14ac:dyDescent="0.3">
      <c r="A19" s="22" t="s">
        <v>286</v>
      </c>
      <c r="B19" s="22" t="s">
        <v>50</v>
      </c>
      <c r="C19" s="22" t="s">
        <v>50</v>
      </c>
      <c r="D19" s="23">
        <v>1</v>
      </c>
      <c r="E19" s="24">
        <f>F20+F21+F22</f>
        <v>6713000</v>
      </c>
      <c r="F19" s="24">
        <f t="shared" si="0"/>
        <v>6713000</v>
      </c>
      <c r="G19" s="24">
        <f>H20+H21+H22</f>
        <v>4317760</v>
      </c>
      <c r="H19" s="24">
        <f t="shared" si="1"/>
        <v>4317760</v>
      </c>
      <c r="I19" s="24">
        <f>J20+J21+J22</f>
        <v>0</v>
      </c>
      <c r="J19" s="24">
        <f t="shared" si="2"/>
        <v>0</v>
      </c>
      <c r="K19" s="24">
        <f t="shared" si="3"/>
        <v>11030760</v>
      </c>
      <c r="L19" s="24">
        <f t="shared" si="4"/>
        <v>11030760</v>
      </c>
      <c r="M19" s="22" t="s">
        <v>50</v>
      </c>
      <c r="N19" s="25" t="s">
        <v>178</v>
      </c>
      <c r="O19" s="25" t="s">
        <v>50</v>
      </c>
      <c r="P19" s="25" t="s">
        <v>52</v>
      </c>
      <c r="Q19" s="25" t="s">
        <v>50</v>
      </c>
      <c r="R19" s="26">
        <v>3</v>
      </c>
      <c r="S19" s="25" t="s">
        <v>50</v>
      </c>
      <c r="T19" s="27"/>
    </row>
    <row r="20" spans="1:20" ht="30" customHeight="1" x14ac:dyDescent="0.3">
      <c r="A20" s="8" t="s">
        <v>179</v>
      </c>
      <c r="B20" s="8" t="s">
        <v>50</v>
      </c>
      <c r="C20" s="8" t="s">
        <v>50</v>
      </c>
      <c r="D20" s="9">
        <v>1</v>
      </c>
      <c r="E20" s="10">
        <f>공종별내역서!F289</f>
        <v>3869000</v>
      </c>
      <c r="F20" s="10">
        <f t="shared" si="0"/>
        <v>3869000</v>
      </c>
      <c r="G20" s="10">
        <f>공종별내역서!H289</f>
        <v>2706460</v>
      </c>
      <c r="H20" s="10">
        <f t="shared" si="1"/>
        <v>2706460</v>
      </c>
      <c r="I20" s="10">
        <f>공종별내역서!J289</f>
        <v>0</v>
      </c>
      <c r="J20" s="10">
        <f t="shared" si="2"/>
        <v>0</v>
      </c>
      <c r="K20" s="10">
        <f t="shared" si="3"/>
        <v>6575460</v>
      </c>
      <c r="L20" s="10">
        <f t="shared" si="4"/>
        <v>6575460</v>
      </c>
      <c r="M20" s="8" t="s">
        <v>50</v>
      </c>
      <c r="N20" s="2" t="s">
        <v>180</v>
      </c>
      <c r="O20" s="2" t="s">
        <v>50</v>
      </c>
      <c r="P20" s="2" t="s">
        <v>178</v>
      </c>
      <c r="Q20" s="2" t="s">
        <v>50</v>
      </c>
      <c r="R20" s="3">
        <v>4</v>
      </c>
      <c r="S20" s="2" t="s">
        <v>50</v>
      </c>
      <c r="T20" s="6"/>
    </row>
    <row r="21" spans="1:20" ht="30" customHeight="1" x14ac:dyDescent="0.3">
      <c r="A21" s="8" t="s">
        <v>194</v>
      </c>
      <c r="B21" s="8" t="s">
        <v>50</v>
      </c>
      <c r="C21" s="8" t="s">
        <v>50</v>
      </c>
      <c r="D21" s="9">
        <v>1</v>
      </c>
      <c r="E21" s="10">
        <f>공종별내역서!F315</f>
        <v>2781000</v>
      </c>
      <c r="F21" s="10">
        <f t="shared" si="0"/>
        <v>2781000</v>
      </c>
      <c r="G21" s="10">
        <f>공종별내역서!H315</f>
        <v>1611300</v>
      </c>
      <c r="H21" s="10">
        <f t="shared" si="1"/>
        <v>1611300</v>
      </c>
      <c r="I21" s="10">
        <f>공종별내역서!J315</f>
        <v>0</v>
      </c>
      <c r="J21" s="10">
        <f t="shared" si="2"/>
        <v>0</v>
      </c>
      <c r="K21" s="10">
        <f t="shared" si="3"/>
        <v>4392300</v>
      </c>
      <c r="L21" s="10">
        <f t="shared" si="4"/>
        <v>4392300</v>
      </c>
      <c r="M21" s="8" t="s">
        <v>50</v>
      </c>
      <c r="N21" s="2" t="s">
        <v>195</v>
      </c>
      <c r="O21" s="2" t="s">
        <v>50</v>
      </c>
      <c r="P21" s="2" t="s">
        <v>178</v>
      </c>
      <c r="Q21" s="2" t="s">
        <v>50</v>
      </c>
      <c r="R21" s="3">
        <v>4</v>
      </c>
      <c r="S21" s="2" t="s">
        <v>50</v>
      </c>
      <c r="T21" s="6"/>
    </row>
    <row r="22" spans="1:20" ht="30" customHeight="1" x14ac:dyDescent="0.3">
      <c r="A22" s="8" t="s">
        <v>204</v>
      </c>
      <c r="B22" s="8" t="s">
        <v>50</v>
      </c>
      <c r="C22" s="8" t="s">
        <v>50</v>
      </c>
      <c r="D22" s="9">
        <v>1</v>
      </c>
      <c r="E22" s="10">
        <f>공종별내역서!F341</f>
        <v>63000</v>
      </c>
      <c r="F22" s="10">
        <f t="shared" si="0"/>
        <v>63000</v>
      </c>
      <c r="G22" s="10">
        <f>공종별내역서!H341</f>
        <v>0</v>
      </c>
      <c r="H22" s="10">
        <f t="shared" si="1"/>
        <v>0</v>
      </c>
      <c r="I22" s="10">
        <f>공종별내역서!J341</f>
        <v>0</v>
      </c>
      <c r="J22" s="10">
        <f t="shared" si="2"/>
        <v>0</v>
      </c>
      <c r="K22" s="10">
        <f t="shared" si="3"/>
        <v>63000</v>
      </c>
      <c r="L22" s="10">
        <f t="shared" si="4"/>
        <v>63000</v>
      </c>
      <c r="M22" s="8" t="s">
        <v>50</v>
      </c>
      <c r="N22" s="2" t="s">
        <v>205</v>
      </c>
      <c r="O22" s="2" t="s">
        <v>50</v>
      </c>
      <c r="P22" s="2" t="s">
        <v>178</v>
      </c>
      <c r="Q22" s="2" t="s">
        <v>50</v>
      </c>
      <c r="R22" s="3">
        <v>4</v>
      </c>
      <c r="S22" s="2" t="s">
        <v>50</v>
      </c>
      <c r="T22" s="6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 x14ac:dyDescent="0.3">
      <c r="A29" s="8" t="s">
        <v>81</v>
      </c>
      <c r="B29" s="9"/>
      <c r="C29" s="9"/>
      <c r="D29" s="9"/>
      <c r="E29" s="9"/>
      <c r="F29" s="10">
        <f>F5</f>
        <v>114877200</v>
      </c>
      <c r="G29" s="9"/>
      <c r="H29" s="10">
        <f>H5</f>
        <v>36156000</v>
      </c>
      <c r="I29" s="9"/>
      <c r="J29" s="10">
        <f>J5</f>
        <v>0</v>
      </c>
      <c r="K29" s="9"/>
      <c r="L29" s="10">
        <f>L5</f>
        <v>151033200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341"/>
  <sheetViews>
    <sheetView tabSelected="1" view="pageBreakPreview" topLeftCell="A124" zoomScaleNormal="100" zoomScaleSheetLayoutView="100" workbookViewId="0">
      <selection activeCell="B2" sqref="B2:B3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5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49" t="s">
        <v>331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</row>
    <row r="2" spans="1:48" ht="30" customHeight="1" x14ac:dyDescent="0.3">
      <c r="A2" s="150" t="s">
        <v>1</v>
      </c>
      <c r="B2" s="150" t="s">
        <v>2</v>
      </c>
      <c r="C2" s="150" t="s">
        <v>3</v>
      </c>
      <c r="D2" s="150" t="s">
        <v>4</v>
      </c>
      <c r="E2" s="150" t="s">
        <v>5</v>
      </c>
      <c r="F2" s="150"/>
      <c r="G2" s="150" t="s">
        <v>8</v>
      </c>
      <c r="H2" s="150"/>
      <c r="I2" s="150" t="s">
        <v>9</v>
      </c>
      <c r="J2" s="150"/>
      <c r="K2" s="150" t="s">
        <v>10</v>
      </c>
      <c r="L2" s="150"/>
      <c r="M2" s="150" t="s">
        <v>11</v>
      </c>
      <c r="N2" s="152" t="s">
        <v>19</v>
      </c>
      <c r="O2" s="152" t="s">
        <v>13</v>
      </c>
      <c r="P2" s="152" t="s">
        <v>20</v>
      </c>
      <c r="Q2" s="152" t="s">
        <v>12</v>
      </c>
      <c r="R2" s="152" t="s">
        <v>21</v>
      </c>
      <c r="S2" s="152" t="s">
        <v>22</v>
      </c>
      <c r="T2" s="152" t="s">
        <v>23</v>
      </c>
      <c r="U2" s="152" t="s">
        <v>24</v>
      </c>
      <c r="V2" s="152" t="s">
        <v>25</v>
      </c>
      <c r="W2" s="152" t="s">
        <v>26</v>
      </c>
      <c r="X2" s="152" t="s">
        <v>27</v>
      </c>
      <c r="Y2" s="152" t="s">
        <v>28</v>
      </c>
      <c r="Z2" s="152" t="s">
        <v>29</v>
      </c>
      <c r="AA2" s="152" t="s">
        <v>30</v>
      </c>
      <c r="AB2" s="152" t="s">
        <v>31</v>
      </c>
      <c r="AC2" s="152" t="s">
        <v>32</v>
      </c>
      <c r="AD2" s="152" t="s">
        <v>33</v>
      </c>
      <c r="AE2" s="152" t="s">
        <v>34</v>
      </c>
      <c r="AF2" s="152" t="s">
        <v>35</v>
      </c>
      <c r="AG2" s="152" t="s">
        <v>36</v>
      </c>
      <c r="AH2" s="152" t="s">
        <v>37</v>
      </c>
      <c r="AI2" s="152" t="s">
        <v>38</v>
      </c>
      <c r="AJ2" s="152" t="s">
        <v>39</v>
      </c>
      <c r="AK2" s="152" t="s">
        <v>40</v>
      </c>
      <c r="AL2" s="152" t="s">
        <v>41</v>
      </c>
      <c r="AM2" s="152" t="s">
        <v>42</v>
      </c>
      <c r="AN2" s="152" t="s">
        <v>43</v>
      </c>
      <c r="AO2" s="152" t="s">
        <v>44</v>
      </c>
      <c r="AP2" s="152" t="s">
        <v>45</v>
      </c>
      <c r="AQ2" s="152" t="s">
        <v>46</v>
      </c>
      <c r="AR2" s="152" t="s">
        <v>47</v>
      </c>
      <c r="AS2" s="152" t="s">
        <v>15</v>
      </c>
      <c r="AT2" s="152" t="s">
        <v>16</v>
      </c>
      <c r="AU2" s="152" t="s">
        <v>48</v>
      </c>
      <c r="AV2" s="152" t="s">
        <v>49</v>
      </c>
    </row>
    <row r="3" spans="1:48" ht="30" customHeight="1" x14ac:dyDescent="0.3">
      <c r="A3" s="150"/>
      <c r="B3" s="150"/>
      <c r="C3" s="150"/>
      <c r="D3" s="150"/>
      <c r="E3" s="4" t="s">
        <v>6</v>
      </c>
      <c r="F3" s="4" t="s">
        <v>7</v>
      </c>
      <c r="G3" s="4" t="s">
        <v>6</v>
      </c>
      <c r="H3" s="4" t="s">
        <v>7</v>
      </c>
      <c r="I3" s="4" t="s">
        <v>6</v>
      </c>
      <c r="J3" s="4" t="s">
        <v>7</v>
      </c>
      <c r="K3" s="4" t="s">
        <v>6</v>
      </c>
      <c r="L3" s="4" t="s">
        <v>7</v>
      </c>
      <c r="M3" s="150"/>
      <c r="N3" s="152"/>
      <c r="O3" s="152"/>
      <c r="P3" s="152"/>
      <c r="Q3" s="152"/>
      <c r="R3" s="152"/>
      <c r="S3" s="152"/>
      <c r="T3" s="152"/>
      <c r="U3" s="152"/>
      <c r="V3" s="152"/>
      <c r="W3" s="152"/>
      <c r="X3" s="152"/>
      <c r="Y3" s="152"/>
      <c r="Z3" s="152"/>
      <c r="AA3" s="152"/>
      <c r="AB3" s="152"/>
      <c r="AC3" s="152"/>
      <c r="AD3" s="152"/>
      <c r="AE3" s="152"/>
      <c r="AF3" s="152"/>
      <c r="AG3" s="152"/>
      <c r="AH3" s="152"/>
      <c r="AI3" s="152"/>
      <c r="AJ3" s="152"/>
      <c r="AK3" s="152"/>
      <c r="AL3" s="152"/>
      <c r="AM3" s="152"/>
      <c r="AN3" s="152"/>
      <c r="AO3" s="152"/>
      <c r="AP3" s="152"/>
      <c r="AQ3" s="152"/>
      <c r="AR3" s="152"/>
      <c r="AS3" s="152"/>
      <c r="AT3" s="152"/>
      <c r="AU3" s="152"/>
      <c r="AV3" s="152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195</v>
      </c>
      <c r="E5" s="11">
        <f>TRUNC(단가대비표!O13,0)</f>
        <v>4400</v>
      </c>
      <c r="F5" s="11">
        <f>TRUNC(E5*D5, 0)</f>
        <v>858000</v>
      </c>
      <c r="G5" s="11">
        <f>TRUNC(단가대비표!P13,0)</f>
        <v>0</v>
      </c>
      <c r="H5" s="11">
        <f>TRUNC(G5*D5, 0)</f>
        <v>0</v>
      </c>
      <c r="I5" s="11">
        <f>TRUNC(단가대비표!V13,0)</f>
        <v>0</v>
      </c>
      <c r="J5" s="11">
        <f>TRUNC(I5*D5, 0)</f>
        <v>0</v>
      </c>
      <c r="K5" s="11">
        <f t="shared" ref="K5:L9" si="0">TRUNC(E5+G5+I5, 0)</f>
        <v>4400</v>
      </c>
      <c r="L5" s="11">
        <f t="shared" si="0"/>
        <v>858000</v>
      </c>
      <c r="M5" s="8" t="s">
        <v>50</v>
      </c>
      <c r="N5" s="2" t="s">
        <v>59</v>
      </c>
      <c r="O5" s="2" t="s">
        <v>50</v>
      </c>
      <c r="P5" s="2" t="s">
        <v>50</v>
      </c>
      <c r="Q5" s="2" t="s">
        <v>55</v>
      </c>
      <c r="R5" s="2" t="s">
        <v>60</v>
      </c>
      <c r="S5" s="2" t="s">
        <v>60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50</v>
      </c>
      <c r="AS5" s="2" t="s">
        <v>50</v>
      </c>
      <c r="AT5" s="3"/>
      <c r="AU5" s="2" t="s">
        <v>62</v>
      </c>
      <c r="AV5" s="3">
        <v>18</v>
      </c>
    </row>
    <row r="6" spans="1:48" ht="30" customHeight="1" x14ac:dyDescent="0.3">
      <c r="A6" s="8" t="s">
        <v>63</v>
      </c>
      <c r="B6" s="8" t="s">
        <v>64</v>
      </c>
      <c r="C6" s="8" t="s">
        <v>65</v>
      </c>
      <c r="D6" s="9">
        <v>1</v>
      </c>
      <c r="E6" s="11">
        <f>TRUNC(단가대비표!O14,0)</f>
        <v>253000</v>
      </c>
      <c r="F6" s="11">
        <f>TRUNC(E6*D6, 0)</f>
        <v>253000</v>
      </c>
      <c r="G6" s="11">
        <f>TRUNC(단가대비표!P14,0)</f>
        <v>0</v>
      </c>
      <c r="H6" s="11">
        <f>TRUNC(G6*D6, 0)</f>
        <v>0</v>
      </c>
      <c r="I6" s="11">
        <f>TRUNC(단가대비표!V14,0)</f>
        <v>0</v>
      </c>
      <c r="J6" s="11">
        <f>TRUNC(I6*D6, 0)</f>
        <v>0</v>
      </c>
      <c r="K6" s="11">
        <f t="shared" si="0"/>
        <v>253000</v>
      </c>
      <c r="L6" s="11">
        <f t="shared" si="0"/>
        <v>253000</v>
      </c>
      <c r="M6" s="8" t="s">
        <v>50</v>
      </c>
      <c r="N6" s="2" t="s">
        <v>66</v>
      </c>
      <c r="O6" s="2" t="s">
        <v>50</v>
      </c>
      <c r="P6" s="2" t="s">
        <v>50</v>
      </c>
      <c r="Q6" s="2" t="s">
        <v>55</v>
      </c>
      <c r="R6" s="2" t="s">
        <v>60</v>
      </c>
      <c r="S6" s="2" t="s">
        <v>60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50</v>
      </c>
      <c r="AS6" s="2" t="s">
        <v>50</v>
      </c>
      <c r="AT6" s="3"/>
      <c r="AU6" s="2" t="s">
        <v>67</v>
      </c>
      <c r="AV6" s="3">
        <v>19</v>
      </c>
    </row>
    <row r="7" spans="1:48" ht="30" customHeight="1" x14ac:dyDescent="0.3">
      <c r="A7" s="8" t="s">
        <v>68</v>
      </c>
      <c r="B7" s="8" t="s">
        <v>69</v>
      </c>
      <c r="C7" s="8" t="s">
        <v>65</v>
      </c>
      <c r="D7" s="9">
        <v>1</v>
      </c>
      <c r="E7" s="11">
        <f>TRUNC(단가대비표!O15,0)</f>
        <v>653000</v>
      </c>
      <c r="F7" s="11">
        <f>TRUNC(E7*D7, 0)</f>
        <v>653000</v>
      </c>
      <c r="G7" s="11">
        <f>TRUNC(단가대비표!P15,0)</f>
        <v>0</v>
      </c>
      <c r="H7" s="11">
        <f>TRUNC(G7*D7, 0)</f>
        <v>0</v>
      </c>
      <c r="I7" s="11">
        <f>TRUNC(단가대비표!V15,0)</f>
        <v>0</v>
      </c>
      <c r="J7" s="11">
        <f>TRUNC(I7*D7, 0)</f>
        <v>0</v>
      </c>
      <c r="K7" s="11">
        <f t="shared" si="0"/>
        <v>653000</v>
      </c>
      <c r="L7" s="11">
        <f t="shared" si="0"/>
        <v>653000</v>
      </c>
      <c r="M7" s="8" t="s">
        <v>50</v>
      </c>
      <c r="N7" s="2" t="s">
        <v>70</v>
      </c>
      <c r="O7" s="2" t="s">
        <v>50</v>
      </c>
      <c r="P7" s="2" t="s">
        <v>50</v>
      </c>
      <c r="Q7" s="2" t="s">
        <v>55</v>
      </c>
      <c r="R7" s="2" t="s">
        <v>60</v>
      </c>
      <c r="S7" s="2" t="s">
        <v>60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50</v>
      </c>
      <c r="AS7" s="2" t="s">
        <v>50</v>
      </c>
      <c r="AT7" s="3"/>
      <c r="AU7" s="2" t="s">
        <v>71</v>
      </c>
      <c r="AV7" s="3">
        <v>20</v>
      </c>
    </row>
    <row r="8" spans="1:48" ht="30" customHeight="1" x14ac:dyDescent="0.3">
      <c r="A8" s="8" t="s">
        <v>72</v>
      </c>
      <c r="B8" s="8" t="s">
        <v>73</v>
      </c>
      <c r="C8" s="8" t="s">
        <v>65</v>
      </c>
      <c r="D8" s="9">
        <v>21</v>
      </c>
      <c r="E8" s="11">
        <f>TRUNC(단가대비표!O18,0)</f>
        <v>11000</v>
      </c>
      <c r="F8" s="11">
        <f>TRUNC(E8*D8, 0)</f>
        <v>231000</v>
      </c>
      <c r="G8" s="11">
        <f>TRUNC(단가대비표!P18,0)</f>
        <v>0</v>
      </c>
      <c r="H8" s="11">
        <f>TRUNC(G8*D8, 0)</f>
        <v>0</v>
      </c>
      <c r="I8" s="11">
        <f>TRUNC(단가대비표!V18,0)</f>
        <v>0</v>
      </c>
      <c r="J8" s="11">
        <f>TRUNC(I8*D8, 0)</f>
        <v>0</v>
      </c>
      <c r="K8" s="11">
        <f t="shared" si="0"/>
        <v>11000</v>
      </c>
      <c r="L8" s="11">
        <f t="shared" si="0"/>
        <v>231000</v>
      </c>
      <c r="M8" s="8" t="s">
        <v>50</v>
      </c>
      <c r="N8" s="2" t="s">
        <v>74</v>
      </c>
      <c r="O8" s="2" t="s">
        <v>50</v>
      </c>
      <c r="P8" s="2" t="s">
        <v>50</v>
      </c>
      <c r="Q8" s="2" t="s">
        <v>55</v>
      </c>
      <c r="R8" s="2" t="s">
        <v>60</v>
      </c>
      <c r="S8" s="2" t="s">
        <v>60</v>
      </c>
      <c r="T8" s="2" t="s">
        <v>61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50</v>
      </c>
      <c r="AS8" s="2" t="s">
        <v>50</v>
      </c>
      <c r="AT8" s="3"/>
      <c r="AU8" s="2" t="s">
        <v>75</v>
      </c>
      <c r="AV8" s="3">
        <v>21</v>
      </c>
    </row>
    <row r="9" spans="1:48" ht="30" customHeight="1" x14ac:dyDescent="0.3">
      <c r="A9" s="8" t="s">
        <v>76</v>
      </c>
      <c r="B9" s="8" t="s">
        <v>77</v>
      </c>
      <c r="C9" s="8" t="s">
        <v>78</v>
      </c>
      <c r="D9" s="9">
        <v>2.9</v>
      </c>
      <c r="E9" s="11">
        <f>TRUNC(단가대비표!O20,0)</f>
        <v>0</v>
      </c>
      <c r="F9" s="11">
        <f>TRUNC(E9*D9, 0)</f>
        <v>0</v>
      </c>
      <c r="G9" s="11">
        <f>TRUNC(단가대비표!P20,0)</f>
        <v>262000</v>
      </c>
      <c r="H9" s="11">
        <f>TRUNC(G9*D9, 0)</f>
        <v>759800</v>
      </c>
      <c r="I9" s="11">
        <f>TRUNC(단가대비표!V20,0)</f>
        <v>0</v>
      </c>
      <c r="J9" s="11">
        <f>TRUNC(I9*D9, 0)</f>
        <v>0</v>
      </c>
      <c r="K9" s="11">
        <f t="shared" si="0"/>
        <v>262000</v>
      </c>
      <c r="L9" s="11">
        <f t="shared" si="0"/>
        <v>759800</v>
      </c>
      <c r="M9" s="8" t="s">
        <v>50</v>
      </c>
      <c r="N9" s="2" t="s">
        <v>79</v>
      </c>
      <c r="O9" s="2" t="s">
        <v>50</v>
      </c>
      <c r="P9" s="2" t="s">
        <v>50</v>
      </c>
      <c r="Q9" s="2" t="s">
        <v>55</v>
      </c>
      <c r="R9" s="2" t="s">
        <v>60</v>
      </c>
      <c r="S9" s="2" t="s">
        <v>60</v>
      </c>
      <c r="T9" s="2" t="s">
        <v>61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50</v>
      </c>
      <c r="AS9" s="2" t="s">
        <v>50</v>
      </c>
      <c r="AT9" s="3"/>
      <c r="AU9" s="2" t="s">
        <v>80</v>
      </c>
      <c r="AV9" s="3">
        <v>22</v>
      </c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81</v>
      </c>
      <c r="B29" s="9"/>
      <c r="C29" s="9"/>
      <c r="D29" s="9"/>
      <c r="E29" s="9"/>
      <c r="F29" s="11">
        <f>SUM(F5:F28)</f>
        <v>1995000</v>
      </c>
      <c r="G29" s="9"/>
      <c r="H29" s="11">
        <f>SUM(H5:H28)</f>
        <v>759800</v>
      </c>
      <c r="I29" s="9"/>
      <c r="J29" s="11">
        <f>SUM(J5:J28)</f>
        <v>0</v>
      </c>
      <c r="K29" s="9"/>
      <c r="L29" s="11">
        <f>SUM(L5:L28)</f>
        <v>2754800</v>
      </c>
      <c r="M29" s="9"/>
      <c r="N29" t="s">
        <v>82</v>
      </c>
    </row>
    <row r="30" spans="1:48" ht="30" customHeight="1" x14ac:dyDescent="0.3">
      <c r="A30" s="8" t="s">
        <v>83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84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85</v>
      </c>
      <c r="B31" s="8" t="s">
        <v>86</v>
      </c>
      <c r="C31" s="8" t="s">
        <v>65</v>
      </c>
      <c r="D31" s="9">
        <v>1</v>
      </c>
      <c r="E31" s="11">
        <f>TRUNC(단가대비표!O5,0)</f>
        <v>7417000</v>
      </c>
      <c r="F31" s="11">
        <f t="shared" ref="F31:F40" si="1">TRUNC(E31*D31, 0)</f>
        <v>7417000</v>
      </c>
      <c r="G31" s="11">
        <f>TRUNC(단가대비표!P5,0)</f>
        <v>0</v>
      </c>
      <c r="H31" s="11">
        <f t="shared" ref="H31:H40" si="2">TRUNC(G31*D31, 0)</f>
        <v>0</v>
      </c>
      <c r="I31" s="11">
        <f>TRUNC(단가대비표!V5,0)</f>
        <v>0</v>
      </c>
      <c r="J31" s="11">
        <f t="shared" ref="J31:J40" si="3">TRUNC(I31*D31, 0)</f>
        <v>0</v>
      </c>
      <c r="K31" s="11">
        <f t="shared" ref="K31:K40" si="4">TRUNC(E31+G31+I31, 0)</f>
        <v>7417000</v>
      </c>
      <c r="L31" s="11">
        <f t="shared" ref="L31:L40" si="5">TRUNC(F31+H31+J31, 0)</f>
        <v>7417000</v>
      </c>
      <c r="M31" s="8" t="s">
        <v>50</v>
      </c>
      <c r="N31" s="2" t="s">
        <v>87</v>
      </c>
      <c r="O31" s="2" t="s">
        <v>50</v>
      </c>
      <c r="P31" s="2" t="s">
        <v>50</v>
      </c>
      <c r="Q31" s="2" t="s">
        <v>84</v>
      </c>
      <c r="R31" s="2" t="s">
        <v>60</v>
      </c>
      <c r="S31" s="2" t="s">
        <v>60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50</v>
      </c>
      <c r="AS31" s="2" t="s">
        <v>50</v>
      </c>
      <c r="AT31" s="3"/>
      <c r="AU31" s="2" t="s">
        <v>88</v>
      </c>
      <c r="AV31" s="3">
        <v>25</v>
      </c>
    </row>
    <row r="32" spans="1:48" ht="30" customHeight="1" x14ac:dyDescent="0.3">
      <c r="A32" s="8" t="s">
        <v>89</v>
      </c>
      <c r="B32" s="8" t="s">
        <v>90</v>
      </c>
      <c r="C32" s="8" t="s">
        <v>65</v>
      </c>
      <c r="D32" s="9">
        <v>1</v>
      </c>
      <c r="E32" s="11">
        <f>TRUNC(단가대비표!O6,0)</f>
        <v>2622000</v>
      </c>
      <c r="F32" s="11">
        <f t="shared" si="1"/>
        <v>2622000</v>
      </c>
      <c r="G32" s="11">
        <f>TRUNC(단가대비표!P6,0)</f>
        <v>0</v>
      </c>
      <c r="H32" s="11">
        <f t="shared" si="2"/>
        <v>0</v>
      </c>
      <c r="I32" s="11">
        <f>TRUNC(단가대비표!V6,0)</f>
        <v>0</v>
      </c>
      <c r="J32" s="11">
        <f t="shared" si="3"/>
        <v>0</v>
      </c>
      <c r="K32" s="11">
        <f t="shared" si="4"/>
        <v>2622000</v>
      </c>
      <c r="L32" s="11">
        <f t="shared" si="5"/>
        <v>2622000</v>
      </c>
      <c r="M32" s="8" t="s">
        <v>50</v>
      </c>
      <c r="N32" s="2" t="s">
        <v>91</v>
      </c>
      <c r="O32" s="2" t="s">
        <v>50</v>
      </c>
      <c r="P32" s="2" t="s">
        <v>50</v>
      </c>
      <c r="Q32" s="2" t="s">
        <v>84</v>
      </c>
      <c r="R32" s="2" t="s">
        <v>60</v>
      </c>
      <c r="S32" s="2" t="s">
        <v>60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50</v>
      </c>
      <c r="AS32" s="2" t="s">
        <v>50</v>
      </c>
      <c r="AT32" s="3"/>
      <c r="AU32" s="2" t="s">
        <v>92</v>
      </c>
      <c r="AV32" s="3">
        <v>26</v>
      </c>
    </row>
    <row r="33" spans="1:48" ht="30" customHeight="1" x14ac:dyDescent="0.3">
      <c r="A33" s="8" t="s">
        <v>93</v>
      </c>
      <c r="B33" s="8" t="s">
        <v>94</v>
      </c>
      <c r="C33" s="8" t="s">
        <v>65</v>
      </c>
      <c r="D33" s="9">
        <v>1</v>
      </c>
      <c r="E33" s="11">
        <f>TRUNC(단가대비표!O7,0)</f>
        <v>2468000</v>
      </c>
      <c r="F33" s="11">
        <f t="shared" si="1"/>
        <v>2468000</v>
      </c>
      <c r="G33" s="11">
        <f>TRUNC(단가대비표!P7,0)</f>
        <v>0</v>
      </c>
      <c r="H33" s="11">
        <f t="shared" si="2"/>
        <v>0</v>
      </c>
      <c r="I33" s="11">
        <f>TRUNC(단가대비표!V7,0)</f>
        <v>0</v>
      </c>
      <c r="J33" s="11">
        <f t="shared" si="3"/>
        <v>0</v>
      </c>
      <c r="K33" s="11">
        <f t="shared" si="4"/>
        <v>2468000</v>
      </c>
      <c r="L33" s="11">
        <f t="shared" si="5"/>
        <v>2468000</v>
      </c>
      <c r="M33" s="8" t="s">
        <v>50</v>
      </c>
      <c r="N33" s="2" t="s">
        <v>95</v>
      </c>
      <c r="O33" s="2" t="s">
        <v>50</v>
      </c>
      <c r="P33" s="2" t="s">
        <v>50</v>
      </c>
      <c r="Q33" s="2" t="s">
        <v>84</v>
      </c>
      <c r="R33" s="2" t="s">
        <v>60</v>
      </c>
      <c r="S33" s="2" t="s">
        <v>60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50</v>
      </c>
      <c r="AS33" s="2" t="s">
        <v>50</v>
      </c>
      <c r="AT33" s="3"/>
      <c r="AU33" s="2" t="s">
        <v>96</v>
      </c>
      <c r="AV33" s="3">
        <v>27</v>
      </c>
    </row>
    <row r="34" spans="1:48" ht="30" customHeight="1" x14ac:dyDescent="0.3">
      <c r="A34" s="8" t="s">
        <v>56</v>
      </c>
      <c r="B34" s="8" t="s">
        <v>57</v>
      </c>
      <c r="C34" s="8" t="s">
        <v>58</v>
      </c>
      <c r="D34" s="9">
        <v>195</v>
      </c>
      <c r="E34" s="11">
        <f>TRUNC(단가대비표!O13,0)</f>
        <v>4400</v>
      </c>
      <c r="F34" s="11">
        <f t="shared" si="1"/>
        <v>858000</v>
      </c>
      <c r="G34" s="11">
        <f>TRUNC(단가대비표!P13,0)</f>
        <v>0</v>
      </c>
      <c r="H34" s="11">
        <f t="shared" si="2"/>
        <v>0</v>
      </c>
      <c r="I34" s="11">
        <f>TRUNC(단가대비표!V13,0)</f>
        <v>0</v>
      </c>
      <c r="J34" s="11">
        <f t="shared" si="3"/>
        <v>0</v>
      </c>
      <c r="K34" s="11">
        <f t="shared" si="4"/>
        <v>4400</v>
      </c>
      <c r="L34" s="11">
        <f t="shared" si="5"/>
        <v>858000</v>
      </c>
      <c r="M34" s="8" t="s">
        <v>50</v>
      </c>
      <c r="N34" s="2" t="s">
        <v>59</v>
      </c>
      <c r="O34" s="2" t="s">
        <v>50</v>
      </c>
      <c r="P34" s="2" t="s">
        <v>50</v>
      </c>
      <c r="Q34" s="2" t="s">
        <v>84</v>
      </c>
      <c r="R34" s="2" t="s">
        <v>60</v>
      </c>
      <c r="S34" s="2" t="s">
        <v>60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50</v>
      </c>
      <c r="AS34" s="2" t="s">
        <v>50</v>
      </c>
      <c r="AT34" s="3"/>
      <c r="AU34" s="2" t="s">
        <v>97</v>
      </c>
      <c r="AV34" s="3">
        <v>28</v>
      </c>
    </row>
    <row r="35" spans="1:48" ht="30" customHeight="1" x14ac:dyDescent="0.3">
      <c r="A35" s="8" t="s">
        <v>63</v>
      </c>
      <c r="B35" s="8" t="s">
        <v>64</v>
      </c>
      <c r="C35" s="8" t="s">
        <v>65</v>
      </c>
      <c r="D35" s="9">
        <v>1</v>
      </c>
      <c r="E35" s="11">
        <f>TRUNC(단가대비표!O14,0)</f>
        <v>253000</v>
      </c>
      <c r="F35" s="11">
        <f t="shared" si="1"/>
        <v>253000</v>
      </c>
      <c r="G35" s="11">
        <f>TRUNC(단가대비표!P14,0)</f>
        <v>0</v>
      </c>
      <c r="H35" s="11">
        <f t="shared" si="2"/>
        <v>0</v>
      </c>
      <c r="I35" s="11">
        <f>TRUNC(단가대비표!V14,0)</f>
        <v>0</v>
      </c>
      <c r="J35" s="11">
        <f t="shared" si="3"/>
        <v>0</v>
      </c>
      <c r="K35" s="11">
        <f t="shared" si="4"/>
        <v>253000</v>
      </c>
      <c r="L35" s="11">
        <f t="shared" si="5"/>
        <v>253000</v>
      </c>
      <c r="M35" s="8" t="s">
        <v>50</v>
      </c>
      <c r="N35" s="2" t="s">
        <v>66</v>
      </c>
      <c r="O35" s="2" t="s">
        <v>50</v>
      </c>
      <c r="P35" s="2" t="s">
        <v>50</v>
      </c>
      <c r="Q35" s="2" t="s">
        <v>84</v>
      </c>
      <c r="R35" s="2" t="s">
        <v>60</v>
      </c>
      <c r="S35" s="2" t="s">
        <v>60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50</v>
      </c>
      <c r="AS35" s="2" t="s">
        <v>50</v>
      </c>
      <c r="AT35" s="3"/>
      <c r="AU35" s="2" t="s">
        <v>98</v>
      </c>
      <c r="AV35" s="3">
        <v>29</v>
      </c>
    </row>
    <row r="36" spans="1:48" ht="30" customHeight="1" x14ac:dyDescent="0.3">
      <c r="A36" s="8" t="s">
        <v>68</v>
      </c>
      <c r="B36" s="8" t="s">
        <v>69</v>
      </c>
      <c r="C36" s="8" t="s">
        <v>65</v>
      </c>
      <c r="D36" s="9">
        <v>1</v>
      </c>
      <c r="E36" s="11">
        <f>TRUNC(단가대비표!O15,0)</f>
        <v>653000</v>
      </c>
      <c r="F36" s="11">
        <f t="shared" si="1"/>
        <v>653000</v>
      </c>
      <c r="G36" s="11">
        <f>TRUNC(단가대비표!P15,0)</f>
        <v>0</v>
      </c>
      <c r="H36" s="11">
        <f t="shared" si="2"/>
        <v>0</v>
      </c>
      <c r="I36" s="11">
        <f>TRUNC(단가대비표!V15,0)</f>
        <v>0</v>
      </c>
      <c r="J36" s="11">
        <f t="shared" si="3"/>
        <v>0</v>
      </c>
      <c r="K36" s="11">
        <f t="shared" si="4"/>
        <v>653000</v>
      </c>
      <c r="L36" s="11">
        <f t="shared" si="5"/>
        <v>653000</v>
      </c>
      <c r="M36" s="8" t="s">
        <v>50</v>
      </c>
      <c r="N36" s="2" t="s">
        <v>70</v>
      </c>
      <c r="O36" s="2" t="s">
        <v>50</v>
      </c>
      <c r="P36" s="2" t="s">
        <v>50</v>
      </c>
      <c r="Q36" s="2" t="s">
        <v>84</v>
      </c>
      <c r="R36" s="2" t="s">
        <v>60</v>
      </c>
      <c r="S36" s="2" t="s">
        <v>60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50</v>
      </c>
      <c r="AS36" s="2" t="s">
        <v>50</v>
      </c>
      <c r="AT36" s="3"/>
      <c r="AU36" s="2" t="s">
        <v>99</v>
      </c>
      <c r="AV36" s="3">
        <v>30</v>
      </c>
    </row>
    <row r="37" spans="1:48" ht="30" customHeight="1" x14ac:dyDescent="0.3">
      <c r="A37" s="8" t="s">
        <v>100</v>
      </c>
      <c r="B37" s="8" t="s">
        <v>101</v>
      </c>
      <c r="C37" s="8" t="s">
        <v>65</v>
      </c>
      <c r="D37" s="9">
        <v>1</v>
      </c>
      <c r="E37" s="11">
        <f>TRUNC(단가대비표!O16,0)</f>
        <v>9999000</v>
      </c>
      <c r="F37" s="11">
        <f t="shared" si="1"/>
        <v>9999000</v>
      </c>
      <c r="G37" s="11">
        <f>TRUNC(단가대비표!P16,0)</f>
        <v>0</v>
      </c>
      <c r="H37" s="11">
        <f t="shared" si="2"/>
        <v>0</v>
      </c>
      <c r="I37" s="11">
        <f>TRUNC(단가대비표!V16,0)</f>
        <v>0</v>
      </c>
      <c r="J37" s="11">
        <f t="shared" si="3"/>
        <v>0</v>
      </c>
      <c r="K37" s="11">
        <f t="shared" si="4"/>
        <v>9999000</v>
      </c>
      <c r="L37" s="11">
        <f t="shared" si="5"/>
        <v>9999000</v>
      </c>
      <c r="M37" s="8" t="s">
        <v>50</v>
      </c>
      <c r="N37" s="2" t="s">
        <v>102</v>
      </c>
      <c r="O37" s="2" t="s">
        <v>50</v>
      </c>
      <c r="P37" s="2" t="s">
        <v>50</v>
      </c>
      <c r="Q37" s="2" t="s">
        <v>84</v>
      </c>
      <c r="R37" s="2" t="s">
        <v>60</v>
      </c>
      <c r="S37" s="2" t="s">
        <v>60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50</v>
      </c>
      <c r="AS37" s="2" t="s">
        <v>50</v>
      </c>
      <c r="AT37" s="3"/>
      <c r="AU37" s="2" t="s">
        <v>103</v>
      </c>
      <c r="AV37" s="3">
        <v>31</v>
      </c>
    </row>
    <row r="38" spans="1:48" ht="30" customHeight="1" x14ac:dyDescent="0.3">
      <c r="A38" s="8" t="s">
        <v>72</v>
      </c>
      <c r="B38" s="8" t="s">
        <v>73</v>
      </c>
      <c r="C38" s="8" t="s">
        <v>65</v>
      </c>
      <c r="D38" s="9">
        <v>21</v>
      </c>
      <c r="E38" s="11">
        <f>TRUNC(단가대비표!O18,0)</f>
        <v>11000</v>
      </c>
      <c r="F38" s="11">
        <f t="shared" si="1"/>
        <v>231000</v>
      </c>
      <c r="G38" s="11">
        <f>TRUNC(단가대비표!P18,0)</f>
        <v>0</v>
      </c>
      <c r="H38" s="11">
        <f t="shared" si="2"/>
        <v>0</v>
      </c>
      <c r="I38" s="11">
        <f>TRUNC(단가대비표!V18,0)</f>
        <v>0</v>
      </c>
      <c r="J38" s="11">
        <f t="shared" si="3"/>
        <v>0</v>
      </c>
      <c r="K38" s="11">
        <f t="shared" si="4"/>
        <v>11000</v>
      </c>
      <c r="L38" s="11">
        <f t="shared" si="5"/>
        <v>231000</v>
      </c>
      <c r="M38" s="8" t="s">
        <v>50</v>
      </c>
      <c r="N38" s="2" t="s">
        <v>74</v>
      </c>
      <c r="O38" s="2" t="s">
        <v>50</v>
      </c>
      <c r="P38" s="2" t="s">
        <v>50</v>
      </c>
      <c r="Q38" s="2" t="s">
        <v>84</v>
      </c>
      <c r="R38" s="2" t="s">
        <v>60</v>
      </c>
      <c r="S38" s="2" t="s">
        <v>60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50</v>
      </c>
      <c r="AS38" s="2" t="s">
        <v>50</v>
      </c>
      <c r="AT38" s="3"/>
      <c r="AU38" s="2" t="s">
        <v>104</v>
      </c>
      <c r="AV38" s="3">
        <v>32</v>
      </c>
    </row>
    <row r="39" spans="1:48" ht="30" customHeight="1" x14ac:dyDescent="0.3">
      <c r="A39" s="8" t="s">
        <v>105</v>
      </c>
      <c r="B39" s="8" t="s">
        <v>106</v>
      </c>
      <c r="C39" s="8" t="s">
        <v>65</v>
      </c>
      <c r="D39" s="9">
        <v>2</v>
      </c>
      <c r="E39" s="11">
        <f>TRUNC(단가대비표!O19,0)</f>
        <v>129000</v>
      </c>
      <c r="F39" s="11">
        <f t="shared" si="1"/>
        <v>258000</v>
      </c>
      <c r="G39" s="11">
        <f>TRUNC(단가대비표!P19,0)</f>
        <v>0</v>
      </c>
      <c r="H39" s="11">
        <f t="shared" si="2"/>
        <v>0</v>
      </c>
      <c r="I39" s="11">
        <f>TRUNC(단가대비표!V19,0)</f>
        <v>0</v>
      </c>
      <c r="J39" s="11">
        <f t="shared" si="3"/>
        <v>0</v>
      </c>
      <c r="K39" s="11">
        <f t="shared" si="4"/>
        <v>129000</v>
      </c>
      <c r="L39" s="11">
        <f t="shared" si="5"/>
        <v>258000</v>
      </c>
      <c r="M39" s="8" t="s">
        <v>50</v>
      </c>
      <c r="N39" s="2" t="s">
        <v>107</v>
      </c>
      <c r="O39" s="2" t="s">
        <v>50</v>
      </c>
      <c r="P39" s="2" t="s">
        <v>50</v>
      </c>
      <c r="Q39" s="2" t="s">
        <v>84</v>
      </c>
      <c r="R39" s="2" t="s">
        <v>60</v>
      </c>
      <c r="S39" s="2" t="s">
        <v>60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50</v>
      </c>
      <c r="AS39" s="2" t="s">
        <v>50</v>
      </c>
      <c r="AT39" s="3"/>
      <c r="AU39" s="2" t="s">
        <v>108</v>
      </c>
      <c r="AV39" s="3">
        <v>33</v>
      </c>
    </row>
    <row r="40" spans="1:48" ht="30" customHeight="1" x14ac:dyDescent="0.3">
      <c r="A40" s="8" t="s">
        <v>76</v>
      </c>
      <c r="B40" s="8" t="s">
        <v>77</v>
      </c>
      <c r="C40" s="8" t="s">
        <v>78</v>
      </c>
      <c r="D40" s="9">
        <v>24.9</v>
      </c>
      <c r="E40" s="11">
        <f>TRUNC(단가대비표!O20,0)</f>
        <v>0</v>
      </c>
      <c r="F40" s="11">
        <f t="shared" si="1"/>
        <v>0</v>
      </c>
      <c r="G40" s="11">
        <f>TRUNC(단가대비표!P20,0)</f>
        <v>262000</v>
      </c>
      <c r="H40" s="11">
        <f t="shared" si="2"/>
        <v>6523800</v>
      </c>
      <c r="I40" s="11">
        <f>TRUNC(단가대비표!V20,0)</f>
        <v>0</v>
      </c>
      <c r="J40" s="11">
        <f t="shared" si="3"/>
        <v>0</v>
      </c>
      <c r="K40" s="11">
        <f t="shared" si="4"/>
        <v>262000</v>
      </c>
      <c r="L40" s="11">
        <f t="shared" si="5"/>
        <v>6523800</v>
      </c>
      <c r="M40" s="8" t="s">
        <v>50</v>
      </c>
      <c r="N40" s="2" t="s">
        <v>79</v>
      </c>
      <c r="O40" s="2" t="s">
        <v>50</v>
      </c>
      <c r="P40" s="2" t="s">
        <v>50</v>
      </c>
      <c r="Q40" s="2" t="s">
        <v>84</v>
      </c>
      <c r="R40" s="2" t="s">
        <v>60</v>
      </c>
      <c r="S40" s="2" t="s">
        <v>60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50</v>
      </c>
      <c r="AS40" s="2" t="s">
        <v>50</v>
      </c>
      <c r="AT40" s="3"/>
      <c r="AU40" s="2" t="s">
        <v>109</v>
      </c>
      <c r="AV40" s="3">
        <v>24</v>
      </c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81</v>
      </c>
      <c r="B55" s="9"/>
      <c r="C55" s="9"/>
      <c r="D55" s="9"/>
      <c r="E55" s="9"/>
      <c r="F55" s="11">
        <f>SUM(F31:F54)</f>
        <v>24759000</v>
      </c>
      <c r="G55" s="9"/>
      <c r="H55" s="11">
        <f>SUM(H31:H54)</f>
        <v>6523800</v>
      </c>
      <c r="I55" s="9"/>
      <c r="J55" s="11">
        <f>SUM(J31:J54)</f>
        <v>0</v>
      </c>
      <c r="K55" s="9"/>
      <c r="L55" s="11">
        <f>SUM(L31:L54)</f>
        <v>31282800</v>
      </c>
      <c r="M55" s="9"/>
      <c r="N55" t="s">
        <v>82</v>
      </c>
    </row>
    <row r="56" spans="1:48" ht="30" customHeight="1" x14ac:dyDescent="0.3">
      <c r="A56" s="8" t="s">
        <v>110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111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85</v>
      </c>
      <c r="B57" s="8" t="s">
        <v>86</v>
      </c>
      <c r="C57" s="8" t="s">
        <v>65</v>
      </c>
      <c r="D57" s="9">
        <v>1</v>
      </c>
      <c r="E57" s="11">
        <f>TRUNC(단가대비표!O5,0)</f>
        <v>7417000</v>
      </c>
      <c r="F57" s="11">
        <f t="shared" ref="F57:F65" si="6">TRUNC(E57*D57, 0)</f>
        <v>7417000</v>
      </c>
      <c r="G57" s="11">
        <f>TRUNC(단가대비표!P5,0)</f>
        <v>0</v>
      </c>
      <c r="H57" s="11">
        <f t="shared" ref="H57:H65" si="7">TRUNC(G57*D57, 0)</f>
        <v>0</v>
      </c>
      <c r="I57" s="11">
        <f>TRUNC(단가대비표!V5,0)</f>
        <v>0</v>
      </c>
      <c r="J57" s="11">
        <f t="shared" ref="J57:J65" si="8">TRUNC(I57*D57, 0)</f>
        <v>0</v>
      </c>
      <c r="K57" s="11">
        <f t="shared" ref="K57:K65" si="9">TRUNC(E57+G57+I57, 0)</f>
        <v>7417000</v>
      </c>
      <c r="L57" s="11">
        <f t="shared" ref="L57:L65" si="10">TRUNC(F57+H57+J57, 0)</f>
        <v>7417000</v>
      </c>
      <c r="M57" s="8" t="s">
        <v>50</v>
      </c>
      <c r="N57" s="2" t="s">
        <v>87</v>
      </c>
      <c r="O57" s="2" t="s">
        <v>50</v>
      </c>
      <c r="P57" s="2" t="s">
        <v>50</v>
      </c>
      <c r="Q57" s="2" t="s">
        <v>111</v>
      </c>
      <c r="R57" s="2" t="s">
        <v>60</v>
      </c>
      <c r="S57" s="2" t="s">
        <v>60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50</v>
      </c>
      <c r="AS57" s="2" t="s">
        <v>50</v>
      </c>
      <c r="AT57" s="3"/>
      <c r="AU57" s="2" t="s">
        <v>112</v>
      </c>
      <c r="AV57" s="3">
        <v>35</v>
      </c>
    </row>
    <row r="58" spans="1:48" ht="30" customHeight="1" x14ac:dyDescent="0.3">
      <c r="A58" s="8" t="s">
        <v>89</v>
      </c>
      <c r="B58" s="8" t="s">
        <v>90</v>
      </c>
      <c r="C58" s="8" t="s">
        <v>65</v>
      </c>
      <c r="D58" s="9">
        <v>1</v>
      </c>
      <c r="E58" s="11">
        <f>TRUNC(단가대비표!O6,0)</f>
        <v>2622000</v>
      </c>
      <c r="F58" s="11">
        <f t="shared" si="6"/>
        <v>2622000</v>
      </c>
      <c r="G58" s="11">
        <f>TRUNC(단가대비표!P6,0)</f>
        <v>0</v>
      </c>
      <c r="H58" s="11">
        <f t="shared" si="7"/>
        <v>0</v>
      </c>
      <c r="I58" s="11">
        <f>TRUNC(단가대비표!V6,0)</f>
        <v>0</v>
      </c>
      <c r="J58" s="11">
        <f t="shared" si="8"/>
        <v>0</v>
      </c>
      <c r="K58" s="11">
        <f t="shared" si="9"/>
        <v>2622000</v>
      </c>
      <c r="L58" s="11">
        <f t="shared" si="10"/>
        <v>2622000</v>
      </c>
      <c r="M58" s="8" t="s">
        <v>50</v>
      </c>
      <c r="N58" s="2" t="s">
        <v>91</v>
      </c>
      <c r="O58" s="2" t="s">
        <v>50</v>
      </c>
      <c r="P58" s="2" t="s">
        <v>50</v>
      </c>
      <c r="Q58" s="2" t="s">
        <v>111</v>
      </c>
      <c r="R58" s="2" t="s">
        <v>60</v>
      </c>
      <c r="S58" s="2" t="s">
        <v>60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50</v>
      </c>
      <c r="AS58" s="2" t="s">
        <v>50</v>
      </c>
      <c r="AT58" s="3"/>
      <c r="AU58" s="2" t="s">
        <v>113</v>
      </c>
      <c r="AV58" s="3">
        <v>36</v>
      </c>
    </row>
    <row r="59" spans="1:48" ht="30" customHeight="1" x14ac:dyDescent="0.3">
      <c r="A59" s="8" t="s">
        <v>93</v>
      </c>
      <c r="B59" s="8" t="s">
        <v>94</v>
      </c>
      <c r="C59" s="8" t="s">
        <v>65</v>
      </c>
      <c r="D59" s="9">
        <v>1</v>
      </c>
      <c r="E59" s="11">
        <f>TRUNC(단가대비표!O7,0)</f>
        <v>2468000</v>
      </c>
      <c r="F59" s="11">
        <f t="shared" si="6"/>
        <v>2468000</v>
      </c>
      <c r="G59" s="11">
        <f>TRUNC(단가대비표!P7,0)</f>
        <v>0</v>
      </c>
      <c r="H59" s="11">
        <f t="shared" si="7"/>
        <v>0</v>
      </c>
      <c r="I59" s="11">
        <f>TRUNC(단가대비표!V7,0)</f>
        <v>0</v>
      </c>
      <c r="J59" s="11">
        <f t="shared" si="8"/>
        <v>0</v>
      </c>
      <c r="K59" s="11">
        <f t="shared" si="9"/>
        <v>2468000</v>
      </c>
      <c r="L59" s="11">
        <f t="shared" si="10"/>
        <v>2468000</v>
      </c>
      <c r="M59" s="8" t="s">
        <v>50</v>
      </c>
      <c r="N59" s="2" t="s">
        <v>95</v>
      </c>
      <c r="O59" s="2" t="s">
        <v>50</v>
      </c>
      <c r="P59" s="2" t="s">
        <v>50</v>
      </c>
      <c r="Q59" s="2" t="s">
        <v>111</v>
      </c>
      <c r="R59" s="2" t="s">
        <v>60</v>
      </c>
      <c r="S59" s="2" t="s">
        <v>60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50</v>
      </c>
      <c r="AS59" s="2" t="s">
        <v>50</v>
      </c>
      <c r="AT59" s="3"/>
      <c r="AU59" s="2" t="s">
        <v>114</v>
      </c>
      <c r="AV59" s="3">
        <v>37</v>
      </c>
    </row>
    <row r="60" spans="1:48" ht="30" customHeight="1" x14ac:dyDescent="0.3">
      <c r="A60" s="8" t="s">
        <v>56</v>
      </c>
      <c r="B60" s="8" t="s">
        <v>57</v>
      </c>
      <c r="C60" s="8" t="s">
        <v>58</v>
      </c>
      <c r="D60" s="9">
        <v>195</v>
      </c>
      <c r="E60" s="11">
        <f>TRUNC(단가대비표!O13,0)</f>
        <v>4400</v>
      </c>
      <c r="F60" s="11">
        <f t="shared" si="6"/>
        <v>858000</v>
      </c>
      <c r="G60" s="11">
        <f>TRUNC(단가대비표!P13,0)</f>
        <v>0</v>
      </c>
      <c r="H60" s="11">
        <f t="shared" si="7"/>
        <v>0</v>
      </c>
      <c r="I60" s="11">
        <f>TRUNC(단가대비표!V13,0)</f>
        <v>0</v>
      </c>
      <c r="J60" s="11">
        <f t="shared" si="8"/>
        <v>0</v>
      </c>
      <c r="K60" s="11">
        <f t="shared" si="9"/>
        <v>4400</v>
      </c>
      <c r="L60" s="11">
        <f t="shared" si="10"/>
        <v>858000</v>
      </c>
      <c r="M60" s="8" t="s">
        <v>50</v>
      </c>
      <c r="N60" s="2" t="s">
        <v>59</v>
      </c>
      <c r="O60" s="2" t="s">
        <v>50</v>
      </c>
      <c r="P60" s="2" t="s">
        <v>50</v>
      </c>
      <c r="Q60" s="2" t="s">
        <v>111</v>
      </c>
      <c r="R60" s="2" t="s">
        <v>60</v>
      </c>
      <c r="S60" s="2" t="s">
        <v>60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50</v>
      </c>
      <c r="AS60" s="2" t="s">
        <v>50</v>
      </c>
      <c r="AT60" s="3"/>
      <c r="AU60" s="2" t="s">
        <v>115</v>
      </c>
      <c r="AV60" s="3">
        <v>38</v>
      </c>
    </row>
    <row r="61" spans="1:48" ht="30" customHeight="1" x14ac:dyDescent="0.3">
      <c r="A61" s="8" t="s">
        <v>63</v>
      </c>
      <c r="B61" s="8" t="s">
        <v>64</v>
      </c>
      <c r="C61" s="8" t="s">
        <v>65</v>
      </c>
      <c r="D61" s="9">
        <v>1</v>
      </c>
      <c r="E61" s="11">
        <f>TRUNC(단가대비표!O14,0)</f>
        <v>253000</v>
      </c>
      <c r="F61" s="11">
        <f t="shared" si="6"/>
        <v>253000</v>
      </c>
      <c r="G61" s="11">
        <f>TRUNC(단가대비표!P14,0)</f>
        <v>0</v>
      </c>
      <c r="H61" s="11">
        <f t="shared" si="7"/>
        <v>0</v>
      </c>
      <c r="I61" s="11">
        <f>TRUNC(단가대비표!V14,0)</f>
        <v>0</v>
      </c>
      <c r="J61" s="11">
        <f t="shared" si="8"/>
        <v>0</v>
      </c>
      <c r="K61" s="11">
        <f t="shared" si="9"/>
        <v>253000</v>
      </c>
      <c r="L61" s="11">
        <f t="shared" si="10"/>
        <v>253000</v>
      </c>
      <c r="M61" s="8" t="s">
        <v>50</v>
      </c>
      <c r="N61" s="2" t="s">
        <v>66</v>
      </c>
      <c r="O61" s="2" t="s">
        <v>50</v>
      </c>
      <c r="P61" s="2" t="s">
        <v>50</v>
      </c>
      <c r="Q61" s="2" t="s">
        <v>111</v>
      </c>
      <c r="R61" s="2" t="s">
        <v>60</v>
      </c>
      <c r="S61" s="2" t="s">
        <v>60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50</v>
      </c>
      <c r="AS61" s="2" t="s">
        <v>50</v>
      </c>
      <c r="AT61" s="3"/>
      <c r="AU61" s="2" t="s">
        <v>116</v>
      </c>
      <c r="AV61" s="3">
        <v>39</v>
      </c>
    </row>
    <row r="62" spans="1:48" ht="30" customHeight="1" x14ac:dyDescent="0.3">
      <c r="A62" s="8" t="s">
        <v>68</v>
      </c>
      <c r="B62" s="8" t="s">
        <v>69</v>
      </c>
      <c r="C62" s="8" t="s">
        <v>65</v>
      </c>
      <c r="D62" s="9">
        <v>1</v>
      </c>
      <c r="E62" s="11">
        <f>TRUNC(단가대비표!O15,0)</f>
        <v>653000</v>
      </c>
      <c r="F62" s="11">
        <f t="shared" si="6"/>
        <v>653000</v>
      </c>
      <c r="G62" s="11">
        <f>TRUNC(단가대비표!P15,0)</f>
        <v>0</v>
      </c>
      <c r="H62" s="11">
        <f t="shared" si="7"/>
        <v>0</v>
      </c>
      <c r="I62" s="11">
        <f>TRUNC(단가대비표!V15,0)</f>
        <v>0</v>
      </c>
      <c r="J62" s="11">
        <f t="shared" si="8"/>
        <v>0</v>
      </c>
      <c r="K62" s="11">
        <f t="shared" si="9"/>
        <v>653000</v>
      </c>
      <c r="L62" s="11">
        <f t="shared" si="10"/>
        <v>653000</v>
      </c>
      <c r="M62" s="8" t="s">
        <v>50</v>
      </c>
      <c r="N62" s="2" t="s">
        <v>70</v>
      </c>
      <c r="O62" s="2" t="s">
        <v>50</v>
      </c>
      <c r="P62" s="2" t="s">
        <v>50</v>
      </c>
      <c r="Q62" s="2" t="s">
        <v>111</v>
      </c>
      <c r="R62" s="2" t="s">
        <v>60</v>
      </c>
      <c r="S62" s="2" t="s">
        <v>60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50</v>
      </c>
      <c r="AS62" s="2" t="s">
        <v>50</v>
      </c>
      <c r="AT62" s="3"/>
      <c r="AU62" s="2" t="s">
        <v>117</v>
      </c>
      <c r="AV62" s="3">
        <v>40</v>
      </c>
    </row>
    <row r="63" spans="1:48" ht="30" customHeight="1" x14ac:dyDescent="0.3">
      <c r="A63" s="8" t="s">
        <v>100</v>
      </c>
      <c r="B63" s="8" t="s">
        <v>101</v>
      </c>
      <c r="C63" s="8" t="s">
        <v>65</v>
      </c>
      <c r="D63" s="9">
        <v>1</v>
      </c>
      <c r="E63" s="11">
        <f>TRUNC(단가대비표!O16,0)</f>
        <v>9999000</v>
      </c>
      <c r="F63" s="11">
        <f t="shared" si="6"/>
        <v>9999000</v>
      </c>
      <c r="G63" s="11">
        <f>TRUNC(단가대비표!P16,0)</f>
        <v>0</v>
      </c>
      <c r="H63" s="11">
        <f t="shared" si="7"/>
        <v>0</v>
      </c>
      <c r="I63" s="11">
        <f>TRUNC(단가대비표!V16,0)</f>
        <v>0</v>
      </c>
      <c r="J63" s="11">
        <f t="shared" si="8"/>
        <v>0</v>
      </c>
      <c r="K63" s="11">
        <f t="shared" si="9"/>
        <v>9999000</v>
      </c>
      <c r="L63" s="11">
        <f t="shared" si="10"/>
        <v>9999000</v>
      </c>
      <c r="M63" s="8" t="s">
        <v>50</v>
      </c>
      <c r="N63" s="2" t="s">
        <v>102</v>
      </c>
      <c r="O63" s="2" t="s">
        <v>50</v>
      </c>
      <c r="P63" s="2" t="s">
        <v>50</v>
      </c>
      <c r="Q63" s="2" t="s">
        <v>111</v>
      </c>
      <c r="R63" s="2" t="s">
        <v>60</v>
      </c>
      <c r="S63" s="2" t="s">
        <v>60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50</v>
      </c>
      <c r="AS63" s="2" t="s">
        <v>50</v>
      </c>
      <c r="AT63" s="3"/>
      <c r="AU63" s="2" t="s">
        <v>118</v>
      </c>
      <c r="AV63" s="3">
        <v>41</v>
      </c>
    </row>
    <row r="64" spans="1:48" ht="30" customHeight="1" x14ac:dyDescent="0.3">
      <c r="A64" s="8" t="s">
        <v>72</v>
      </c>
      <c r="B64" s="8" t="s">
        <v>73</v>
      </c>
      <c r="C64" s="8" t="s">
        <v>65</v>
      </c>
      <c r="D64" s="9">
        <v>21</v>
      </c>
      <c r="E64" s="11">
        <f>TRUNC(단가대비표!O18,0)</f>
        <v>11000</v>
      </c>
      <c r="F64" s="11">
        <f t="shared" si="6"/>
        <v>231000</v>
      </c>
      <c r="G64" s="11">
        <f>TRUNC(단가대비표!P18,0)</f>
        <v>0</v>
      </c>
      <c r="H64" s="11">
        <f t="shared" si="7"/>
        <v>0</v>
      </c>
      <c r="I64" s="11">
        <f>TRUNC(단가대비표!V18,0)</f>
        <v>0</v>
      </c>
      <c r="J64" s="11">
        <f t="shared" si="8"/>
        <v>0</v>
      </c>
      <c r="K64" s="11">
        <f t="shared" si="9"/>
        <v>11000</v>
      </c>
      <c r="L64" s="11">
        <f t="shared" si="10"/>
        <v>231000</v>
      </c>
      <c r="M64" s="8" t="s">
        <v>50</v>
      </c>
      <c r="N64" s="2" t="s">
        <v>74</v>
      </c>
      <c r="O64" s="2" t="s">
        <v>50</v>
      </c>
      <c r="P64" s="2" t="s">
        <v>50</v>
      </c>
      <c r="Q64" s="2" t="s">
        <v>111</v>
      </c>
      <c r="R64" s="2" t="s">
        <v>60</v>
      </c>
      <c r="S64" s="2" t="s">
        <v>60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50</v>
      </c>
      <c r="AS64" s="2" t="s">
        <v>50</v>
      </c>
      <c r="AT64" s="3"/>
      <c r="AU64" s="2" t="s">
        <v>119</v>
      </c>
      <c r="AV64" s="3">
        <v>42</v>
      </c>
    </row>
    <row r="65" spans="1:48" ht="30" customHeight="1" x14ac:dyDescent="0.3">
      <c r="A65" s="8" t="s">
        <v>76</v>
      </c>
      <c r="B65" s="8" t="s">
        <v>77</v>
      </c>
      <c r="C65" s="8" t="s">
        <v>78</v>
      </c>
      <c r="D65" s="9">
        <v>24.9</v>
      </c>
      <c r="E65" s="11">
        <f>TRUNC(단가대비표!O20,0)</f>
        <v>0</v>
      </c>
      <c r="F65" s="11">
        <f t="shared" si="6"/>
        <v>0</v>
      </c>
      <c r="G65" s="11">
        <f>TRUNC(단가대비표!P20,0)</f>
        <v>262000</v>
      </c>
      <c r="H65" s="11">
        <f t="shared" si="7"/>
        <v>6523800</v>
      </c>
      <c r="I65" s="11">
        <f>TRUNC(단가대비표!V20,0)</f>
        <v>0</v>
      </c>
      <c r="J65" s="11">
        <f t="shared" si="8"/>
        <v>0</v>
      </c>
      <c r="K65" s="11">
        <f t="shared" si="9"/>
        <v>262000</v>
      </c>
      <c r="L65" s="11">
        <f t="shared" si="10"/>
        <v>6523800</v>
      </c>
      <c r="M65" s="8" t="s">
        <v>50</v>
      </c>
      <c r="N65" s="2" t="s">
        <v>79</v>
      </c>
      <c r="O65" s="2" t="s">
        <v>50</v>
      </c>
      <c r="P65" s="2" t="s">
        <v>50</v>
      </c>
      <c r="Q65" s="2" t="s">
        <v>111</v>
      </c>
      <c r="R65" s="2" t="s">
        <v>60</v>
      </c>
      <c r="S65" s="2" t="s">
        <v>60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50</v>
      </c>
      <c r="AS65" s="2" t="s">
        <v>50</v>
      </c>
      <c r="AT65" s="3"/>
      <c r="AU65" s="2" t="s">
        <v>120</v>
      </c>
      <c r="AV65" s="3">
        <v>44</v>
      </c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81</v>
      </c>
      <c r="B81" s="9"/>
      <c r="C81" s="9"/>
      <c r="D81" s="9"/>
      <c r="E81" s="9"/>
      <c r="F81" s="11">
        <f>SUM(F57:F80)</f>
        <v>24501000</v>
      </c>
      <c r="G81" s="9"/>
      <c r="H81" s="11">
        <f>SUM(H57:H80)</f>
        <v>6523800</v>
      </c>
      <c r="I81" s="9"/>
      <c r="J81" s="11">
        <f>SUM(J57:J80)</f>
        <v>0</v>
      </c>
      <c r="K81" s="9"/>
      <c r="L81" s="11">
        <f>SUM(L57:L80)</f>
        <v>31024800</v>
      </c>
      <c r="M81" s="9"/>
      <c r="N81" t="s">
        <v>82</v>
      </c>
    </row>
    <row r="82" spans="1:48" ht="30" customHeight="1" x14ac:dyDescent="0.3">
      <c r="A82" s="8" t="s">
        <v>121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122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85</v>
      </c>
      <c r="B83" s="8" t="s">
        <v>86</v>
      </c>
      <c r="C83" s="8" t="s">
        <v>65</v>
      </c>
      <c r="D83" s="9">
        <v>1</v>
      </c>
      <c r="E83" s="11">
        <f>TRUNC(단가대비표!O5,0)</f>
        <v>7417000</v>
      </c>
      <c r="F83" s="11">
        <f t="shared" ref="F83:F92" si="11">TRUNC(E83*D83, 0)</f>
        <v>7417000</v>
      </c>
      <c r="G83" s="11">
        <f>TRUNC(단가대비표!P5,0)</f>
        <v>0</v>
      </c>
      <c r="H83" s="11">
        <f t="shared" ref="H83:H92" si="12">TRUNC(G83*D83, 0)</f>
        <v>0</v>
      </c>
      <c r="I83" s="11">
        <f>TRUNC(단가대비표!V5,0)</f>
        <v>0</v>
      </c>
      <c r="J83" s="11">
        <f t="shared" ref="J83:J92" si="13">TRUNC(I83*D83, 0)</f>
        <v>0</v>
      </c>
      <c r="K83" s="11">
        <f t="shared" ref="K83:K92" si="14">TRUNC(E83+G83+I83, 0)</f>
        <v>7417000</v>
      </c>
      <c r="L83" s="11">
        <f t="shared" ref="L83:L92" si="15">TRUNC(F83+H83+J83, 0)</f>
        <v>7417000</v>
      </c>
      <c r="M83" s="8" t="s">
        <v>50</v>
      </c>
      <c r="N83" s="2" t="s">
        <v>87</v>
      </c>
      <c r="O83" s="2" t="s">
        <v>50</v>
      </c>
      <c r="P83" s="2" t="s">
        <v>50</v>
      </c>
      <c r="Q83" s="2" t="s">
        <v>122</v>
      </c>
      <c r="R83" s="2" t="s">
        <v>60</v>
      </c>
      <c r="S83" s="2" t="s">
        <v>60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50</v>
      </c>
      <c r="AS83" s="2" t="s">
        <v>50</v>
      </c>
      <c r="AT83" s="3"/>
      <c r="AU83" s="2" t="s">
        <v>123</v>
      </c>
      <c r="AV83" s="3">
        <v>46</v>
      </c>
    </row>
    <row r="84" spans="1:48" ht="30" customHeight="1" x14ac:dyDescent="0.3">
      <c r="A84" s="8" t="s">
        <v>89</v>
      </c>
      <c r="B84" s="8" t="s">
        <v>90</v>
      </c>
      <c r="C84" s="8" t="s">
        <v>65</v>
      </c>
      <c r="D84" s="9">
        <v>1</v>
      </c>
      <c r="E84" s="11">
        <f>TRUNC(단가대비표!O6,0)</f>
        <v>2622000</v>
      </c>
      <c r="F84" s="11">
        <f t="shared" si="11"/>
        <v>2622000</v>
      </c>
      <c r="G84" s="11">
        <f>TRUNC(단가대비표!P6,0)</f>
        <v>0</v>
      </c>
      <c r="H84" s="11">
        <f t="shared" si="12"/>
        <v>0</v>
      </c>
      <c r="I84" s="11">
        <f>TRUNC(단가대비표!V6,0)</f>
        <v>0</v>
      </c>
      <c r="J84" s="11">
        <f t="shared" si="13"/>
        <v>0</v>
      </c>
      <c r="K84" s="11">
        <f t="shared" si="14"/>
        <v>2622000</v>
      </c>
      <c r="L84" s="11">
        <f t="shared" si="15"/>
        <v>2622000</v>
      </c>
      <c r="M84" s="8" t="s">
        <v>50</v>
      </c>
      <c r="N84" s="2" t="s">
        <v>91</v>
      </c>
      <c r="O84" s="2" t="s">
        <v>50</v>
      </c>
      <c r="P84" s="2" t="s">
        <v>50</v>
      </c>
      <c r="Q84" s="2" t="s">
        <v>122</v>
      </c>
      <c r="R84" s="2" t="s">
        <v>60</v>
      </c>
      <c r="S84" s="2" t="s">
        <v>60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50</v>
      </c>
      <c r="AS84" s="2" t="s">
        <v>50</v>
      </c>
      <c r="AT84" s="3"/>
      <c r="AU84" s="2" t="s">
        <v>124</v>
      </c>
      <c r="AV84" s="3">
        <v>47</v>
      </c>
    </row>
    <row r="85" spans="1:48" ht="30" customHeight="1" x14ac:dyDescent="0.3">
      <c r="A85" s="8" t="s">
        <v>93</v>
      </c>
      <c r="B85" s="8" t="s">
        <v>94</v>
      </c>
      <c r="C85" s="8" t="s">
        <v>65</v>
      </c>
      <c r="D85" s="9">
        <v>1</v>
      </c>
      <c r="E85" s="11">
        <f>TRUNC(단가대비표!O7,0)</f>
        <v>2468000</v>
      </c>
      <c r="F85" s="11">
        <f t="shared" si="11"/>
        <v>2468000</v>
      </c>
      <c r="G85" s="11">
        <f>TRUNC(단가대비표!P7,0)</f>
        <v>0</v>
      </c>
      <c r="H85" s="11">
        <f t="shared" si="12"/>
        <v>0</v>
      </c>
      <c r="I85" s="11">
        <f>TRUNC(단가대비표!V7,0)</f>
        <v>0</v>
      </c>
      <c r="J85" s="11">
        <f t="shared" si="13"/>
        <v>0</v>
      </c>
      <c r="K85" s="11">
        <f t="shared" si="14"/>
        <v>2468000</v>
      </c>
      <c r="L85" s="11">
        <f t="shared" si="15"/>
        <v>2468000</v>
      </c>
      <c r="M85" s="8" t="s">
        <v>50</v>
      </c>
      <c r="N85" s="2" t="s">
        <v>95</v>
      </c>
      <c r="O85" s="2" t="s">
        <v>50</v>
      </c>
      <c r="P85" s="2" t="s">
        <v>50</v>
      </c>
      <c r="Q85" s="2" t="s">
        <v>122</v>
      </c>
      <c r="R85" s="2" t="s">
        <v>60</v>
      </c>
      <c r="S85" s="2" t="s">
        <v>60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50</v>
      </c>
      <c r="AS85" s="2" t="s">
        <v>50</v>
      </c>
      <c r="AT85" s="3"/>
      <c r="AU85" s="2" t="s">
        <v>125</v>
      </c>
      <c r="AV85" s="3">
        <v>48</v>
      </c>
    </row>
    <row r="86" spans="1:48" ht="30" customHeight="1" x14ac:dyDescent="0.3">
      <c r="A86" s="8" t="s">
        <v>56</v>
      </c>
      <c r="B86" s="8" t="s">
        <v>57</v>
      </c>
      <c r="C86" s="8" t="s">
        <v>58</v>
      </c>
      <c r="D86" s="9">
        <v>195</v>
      </c>
      <c r="E86" s="11">
        <f>TRUNC(단가대비표!O13,0)</f>
        <v>4400</v>
      </c>
      <c r="F86" s="11">
        <f t="shared" si="11"/>
        <v>858000</v>
      </c>
      <c r="G86" s="11">
        <f>TRUNC(단가대비표!P13,0)</f>
        <v>0</v>
      </c>
      <c r="H86" s="11">
        <f t="shared" si="12"/>
        <v>0</v>
      </c>
      <c r="I86" s="11">
        <f>TRUNC(단가대비표!V13,0)</f>
        <v>0</v>
      </c>
      <c r="J86" s="11">
        <f t="shared" si="13"/>
        <v>0</v>
      </c>
      <c r="K86" s="11">
        <f t="shared" si="14"/>
        <v>4400</v>
      </c>
      <c r="L86" s="11">
        <f t="shared" si="15"/>
        <v>858000</v>
      </c>
      <c r="M86" s="8" t="s">
        <v>50</v>
      </c>
      <c r="N86" s="2" t="s">
        <v>59</v>
      </c>
      <c r="O86" s="2" t="s">
        <v>50</v>
      </c>
      <c r="P86" s="2" t="s">
        <v>50</v>
      </c>
      <c r="Q86" s="2" t="s">
        <v>122</v>
      </c>
      <c r="R86" s="2" t="s">
        <v>60</v>
      </c>
      <c r="S86" s="2" t="s">
        <v>60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50</v>
      </c>
      <c r="AS86" s="2" t="s">
        <v>50</v>
      </c>
      <c r="AT86" s="3"/>
      <c r="AU86" s="2" t="s">
        <v>126</v>
      </c>
      <c r="AV86" s="3">
        <v>49</v>
      </c>
    </row>
    <row r="87" spans="1:48" ht="30" customHeight="1" x14ac:dyDescent="0.3">
      <c r="A87" s="8" t="s">
        <v>63</v>
      </c>
      <c r="B87" s="8" t="s">
        <v>64</v>
      </c>
      <c r="C87" s="8" t="s">
        <v>65</v>
      </c>
      <c r="D87" s="9">
        <v>1</v>
      </c>
      <c r="E87" s="11">
        <f>TRUNC(단가대비표!O14,0)</f>
        <v>253000</v>
      </c>
      <c r="F87" s="11">
        <f t="shared" si="11"/>
        <v>253000</v>
      </c>
      <c r="G87" s="11">
        <f>TRUNC(단가대비표!P14,0)</f>
        <v>0</v>
      </c>
      <c r="H87" s="11">
        <f t="shared" si="12"/>
        <v>0</v>
      </c>
      <c r="I87" s="11">
        <f>TRUNC(단가대비표!V14,0)</f>
        <v>0</v>
      </c>
      <c r="J87" s="11">
        <f t="shared" si="13"/>
        <v>0</v>
      </c>
      <c r="K87" s="11">
        <f t="shared" si="14"/>
        <v>253000</v>
      </c>
      <c r="L87" s="11">
        <f t="shared" si="15"/>
        <v>253000</v>
      </c>
      <c r="M87" s="8" t="s">
        <v>50</v>
      </c>
      <c r="N87" s="2" t="s">
        <v>66</v>
      </c>
      <c r="O87" s="2" t="s">
        <v>50</v>
      </c>
      <c r="P87" s="2" t="s">
        <v>50</v>
      </c>
      <c r="Q87" s="2" t="s">
        <v>122</v>
      </c>
      <c r="R87" s="2" t="s">
        <v>60</v>
      </c>
      <c r="S87" s="2" t="s">
        <v>60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50</v>
      </c>
      <c r="AS87" s="2" t="s">
        <v>50</v>
      </c>
      <c r="AT87" s="3"/>
      <c r="AU87" s="2" t="s">
        <v>127</v>
      </c>
      <c r="AV87" s="3">
        <v>50</v>
      </c>
    </row>
    <row r="88" spans="1:48" ht="30" customHeight="1" x14ac:dyDescent="0.3">
      <c r="A88" s="8" t="s">
        <v>68</v>
      </c>
      <c r="B88" s="8" t="s">
        <v>69</v>
      </c>
      <c r="C88" s="8" t="s">
        <v>65</v>
      </c>
      <c r="D88" s="9">
        <v>1</v>
      </c>
      <c r="E88" s="11">
        <f>TRUNC(단가대비표!O15,0)</f>
        <v>653000</v>
      </c>
      <c r="F88" s="11">
        <f t="shared" si="11"/>
        <v>653000</v>
      </c>
      <c r="G88" s="11">
        <f>TRUNC(단가대비표!P15,0)</f>
        <v>0</v>
      </c>
      <c r="H88" s="11">
        <f t="shared" si="12"/>
        <v>0</v>
      </c>
      <c r="I88" s="11">
        <f>TRUNC(단가대비표!V15,0)</f>
        <v>0</v>
      </c>
      <c r="J88" s="11">
        <f t="shared" si="13"/>
        <v>0</v>
      </c>
      <c r="K88" s="11">
        <f t="shared" si="14"/>
        <v>653000</v>
      </c>
      <c r="L88" s="11">
        <f t="shared" si="15"/>
        <v>653000</v>
      </c>
      <c r="M88" s="8" t="s">
        <v>50</v>
      </c>
      <c r="N88" s="2" t="s">
        <v>70</v>
      </c>
      <c r="O88" s="2" t="s">
        <v>50</v>
      </c>
      <c r="P88" s="2" t="s">
        <v>50</v>
      </c>
      <c r="Q88" s="2" t="s">
        <v>122</v>
      </c>
      <c r="R88" s="2" t="s">
        <v>60</v>
      </c>
      <c r="S88" s="2" t="s">
        <v>60</v>
      </c>
      <c r="T88" s="2" t="s">
        <v>61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50</v>
      </c>
      <c r="AS88" s="2" t="s">
        <v>50</v>
      </c>
      <c r="AT88" s="3"/>
      <c r="AU88" s="2" t="s">
        <v>128</v>
      </c>
      <c r="AV88" s="3">
        <v>51</v>
      </c>
    </row>
    <row r="89" spans="1:48" ht="30" customHeight="1" x14ac:dyDescent="0.3">
      <c r="A89" s="8" t="s">
        <v>100</v>
      </c>
      <c r="B89" s="8" t="s">
        <v>101</v>
      </c>
      <c r="C89" s="8" t="s">
        <v>65</v>
      </c>
      <c r="D89" s="9">
        <v>1</v>
      </c>
      <c r="E89" s="11">
        <f>TRUNC(단가대비표!O16,0)</f>
        <v>9999000</v>
      </c>
      <c r="F89" s="11">
        <f t="shared" si="11"/>
        <v>9999000</v>
      </c>
      <c r="G89" s="11">
        <f>TRUNC(단가대비표!P16,0)</f>
        <v>0</v>
      </c>
      <c r="H89" s="11">
        <f t="shared" si="12"/>
        <v>0</v>
      </c>
      <c r="I89" s="11">
        <f>TRUNC(단가대비표!V16,0)</f>
        <v>0</v>
      </c>
      <c r="J89" s="11">
        <f t="shared" si="13"/>
        <v>0</v>
      </c>
      <c r="K89" s="11">
        <f t="shared" si="14"/>
        <v>9999000</v>
      </c>
      <c r="L89" s="11">
        <f t="shared" si="15"/>
        <v>9999000</v>
      </c>
      <c r="M89" s="8" t="s">
        <v>50</v>
      </c>
      <c r="N89" s="2" t="s">
        <v>102</v>
      </c>
      <c r="O89" s="2" t="s">
        <v>50</v>
      </c>
      <c r="P89" s="2" t="s">
        <v>50</v>
      </c>
      <c r="Q89" s="2" t="s">
        <v>122</v>
      </c>
      <c r="R89" s="2" t="s">
        <v>60</v>
      </c>
      <c r="S89" s="2" t="s">
        <v>60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50</v>
      </c>
      <c r="AS89" s="2" t="s">
        <v>50</v>
      </c>
      <c r="AT89" s="3"/>
      <c r="AU89" s="2" t="s">
        <v>129</v>
      </c>
      <c r="AV89" s="3">
        <v>52</v>
      </c>
    </row>
    <row r="90" spans="1:48" ht="30" customHeight="1" x14ac:dyDescent="0.3">
      <c r="A90" s="8" t="s">
        <v>72</v>
      </c>
      <c r="B90" s="8" t="s">
        <v>73</v>
      </c>
      <c r="C90" s="8" t="s">
        <v>65</v>
      </c>
      <c r="D90" s="9">
        <v>21</v>
      </c>
      <c r="E90" s="11">
        <f>TRUNC(단가대비표!O18,0)</f>
        <v>11000</v>
      </c>
      <c r="F90" s="11">
        <f t="shared" si="11"/>
        <v>231000</v>
      </c>
      <c r="G90" s="11">
        <f>TRUNC(단가대비표!P18,0)</f>
        <v>0</v>
      </c>
      <c r="H90" s="11">
        <f t="shared" si="12"/>
        <v>0</v>
      </c>
      <c r="I90" s="11">
        <f>TRUNC(단가대비표!V18,0)</f>
        <v>0</v>
      </c>
      <c r="J90" s="11">
        <f t="shared" si="13"/>
        <v>0</v>
      </c>
      <c r="K90" s="11">
        <f t="shared" si="14"/>
        <v>11000</v>
      </c>
      <c r="L90" s="11">
        <f t="shared" si="15"/>
        <v>231000</v>
      </c>
      <c r="M90" s="8" t="s">
        <v>50</v>
      </c>
      <c r="N90" s="2" t="s">
        <v>74</v>
      </c>
      <c r="O90" s="2" t="s">
        <v>50</v>
      </c>
      <c r="P90" s="2" t="s">
        <v>50</v>
      </c>
      <c r="Q90" s="2" t="s">
        <v>122</v>
      </c>
      <c r="R90" s="2" t="s">
        <v>60</v>
      </c>
      <c r="S90" s="2" t="s">
        <v>60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50</v>
      </c>
      <c r="AS90" s="2" t="s">
        <v>50</v>
      </c>
      <c r="AT90" s="3"/>
      <c r="AU90" s="2" t="s">
        <v>130</v>
      </c>
      <c r="AV90" s="3">
        <v>53</v>
      </c>
    </row>
    <row r="91" spans="1:48" ht="30" customHeight="1" x14ac:dyDescent="0.3">
      <c r="A91" s="8" t="s">
        <v>105</v>
      </c>
      <c r="B91" s="8" t="s">
        <v>106</v>
      </c>
      <c r="C91" s="8" t="s">
        <v>65</v>
      </c>
      <c r="D91" s="9">
        <v>2</v>
      </c>
      <c r="E91" s="11">
        <f>TRUNC(단가대비표!O19,0)</f>
        <v>129000</v>
      </c>
      <c r="F91" s="11">
        <f t="shared" si="11"/>
        <v>258000</v>
      </c>
      <c r="G91" s="11">
        <f>TRUNC(단가대비표!P19,0)</f>
        <v>0</v>
      </c>
      <c r="H91" s="11">
        <f t="shared" si="12"/>
        <v>0</v>
      </c>
      <c r="I91" s="11">
        <f>TRUNC(단가대비표!V19,0)</f>
        <v>0</v>
      </c>
      <c r="J91" s="11">
        <f t="shared" si="13"/>
        <v>0</v>
      </c>
      <c r="K91" s="11">
        <f t="shared" si="14"/>
        <v>129000</v>
      </c>
      <c r="L91" s="11">
        <f t="shared" si="15"/>
        <v>258000</v>
      </c>
      <c r="M91" s="8" t="s">
        <v>50</v>
      </c>
      <c r="N91" s="2" t="s">
        <v>107</v>
      </c>
      <c r="O91" s="2" t="s">
        <v>50</v>
      </c>
      <c r="P91" s="2" t="s">
        <v>50</v>
      </c>
      <c r="Q91" s="2" t="s">
        <v>122</v>
      </c>
      <c r="R91" s="2" t="s">
        <v>60</v>
      </c>
      <c r="S91" s="2" t="s">
        <v>60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50</v>
      </c>
      <c r="AS91" s="2" t="s">
        <v>50</v>
      </c>
      <c r="AT91" s="3"/>
      <c r="AU91" s="2" t="s">
        <v>131</v>
      </c>
      <c r="AV91" s="3">
        <v>54</v>
      </c>
    </row>
    <row r="92" spans="1:48" ht="30" customHeight="1" x14ac:dyDescent="0.3">
      <c r="A92" s="8" t="s">
        <v>76</v>
      </c>
      <c r="B92" s="8" t="s">
        <v>77</v>
      </c>
      <c r="C92" s="8" t="s">
        <v>78</v>
      </c>
      <c r="D92" s="9">
        <v>24.9</v>
      </c>
      <c r="E92" s="11">
        <f>TRUNC(단가대비표!O20,0)</f>
        <v>0</v>
      </c>
      <c r="F92" s="11">
        <f t="shared" si="11"/>
        <v>0</v>
      </c>
      <c r="G92" s="11">
        <f>TRUNC(단가대비표!P20,0)</f>
        <v>262000</v>
      </c>
      <c r="H92" s="11">
        <f t="shared" si="12"/>
        <v>6523800</v>
      </c>
      <c r="I92" s="11">
        <f>TRUNC(단가대비표!V20,0)</f>
        <v>0</v>
      </c>
      <c r="J92" s="11">
        <f t="shared" si="13"/>
        <v>0</v>
      </c>
      <c r="K92" s="11">
        <f t="shared" si="14"/>
        <v>262000</v>
      </c>
      <c r="L92" s="11">
        <f t="shared" si="15"/>
        <v>6523800</v>
      </c>
      <c r="M92" s="8" t="s">
        <v>50</v>
      </c>
      <c r="N92" s="2" t="s">
        <v>79</v>
      </c>
      <c r="O92" s="2" t="s">
        <v>50</v>
      </c>
      <c r="P92" s="2" t="s">
        <v>50</v>
      </c>
      <c r="Q92" s="2" t="s">
        <v>122</v>
      </c>
      <c r="R92" s="2" t="s">
        <v>60</v>
      </c>
      <c r="S92" s="2" t="s">
        <v>60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50</v>
      </c>
      <c r="AS92" s="2" t="s">
        <v>50</v>
      </c>
      <c r="AT92" s="3"/>
      <c r="AU92" s="2" t="s">
        <v>132</v>
      </c>
      <c r="AV92" s="3">
        <v>55</v>
      </c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81</v>
      </c>
      <c r="B107" s="9"/>
      <c r="C107" s="9"/>
      <c r="D107" s="9"/>
      <c r="E107" s="9"/>
      <c r="F107" s="11">
        <f>SUM(F83:F106)</f>
        <v>24759000</v>
      </c>
      <c r="G107" s="9"/>
      <c r="H107" s="11">
        <f>SUM(H83:H106)</f>
        <v>6523800</v>
      </c>
      <c r="I107" s="9"/>
      <c r="J107" s="11">
        <f>SUM(J83:J106)</f>
        <v>0</v>
      </c>
      <c r="K107" s="9"/>
      <c r="L107" s="11">
        <f>SUM(L83:L106)</f>
        <v>31282800</v>
      </c>
      <c r="M107" s="9"/>
      <c r="N107" t="s">
        <v>82</v>
      </c>
    </row>
    <row r="108" spans="1:48" ht="30" customHeight="1" x14ac:dyDescent="0.3">
      <c r="A108" s="8" t="s">
        <v>133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134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85</v>
      </c>
      <c r="B109" s="8" t="s">
        <v>86</v>
      </c>
      <c r="C109" s="8" t="s">
        <v>65</v>
      </c>
      <c r="D109" s="9">
        <v>1</v>
      </c>
      <c r="E109" s="11">
        <f>TRUNC(단가대비표!O5,0)</f>
        <v>7417000</v>
      </c>
      <c r="F109" s="11">
        <f t="shared" ref="F109:F117" si="16">TRUNC(E109*D109, 0)</f>
        <v>7417000</v>
      </c>
      <c r="G109" s="11">
        <f>TRUNC(단가대비표!P5,0)</f>
        <v>0</v>
      </c>
      <c r="H109" s="11">
        <f t="shared" ref="H109:H117" si="17">TRUNC(G109*D109, 0)</f>
        <v>0</v>
      </c>
      <c r="I109" s="11">
        <f>TRUNC(단가대비표!V5,0)</f>
        <v>0</v>
      </c>
      <c r="J109" s="11">
        <f t="shared" ref="J109:J117" si="18">TRUNC(I109*D109, 0)</f>
        <v>0</v>
      </c>
      <c r="K109" s="11">
        <f t="shared" ref="K109:K117" si="19">TRUNC(E109+G109+I109, 0)</f>
        <v>7417000</v>
      </c>
      <c r="L109" s="11">
        <f t="shared" ref="L109:L117" si="20">TRUNC(F109+H109+J109, 0)</f>
        <v>7417000</v>
      </c>
      <c r="M109" s="8" t="s">
        <v>50</v>
      </c>
      <c r="N109" s="2" t="s">
        <v>87</v>
      </c>
      <c r="O109" s="2" t="s">
        <v>50</v>
      </c>
      <c r="P109" s="2" t="s">
        <v>50</v>
      </c>
      <c r="Q109" s="2" t="s">
        <v>134</v>
      </c>
      <c r="R109" s="2" t="s">
        <v>60</v>
      </c>
      <c r="S109" s="2" t="s">
        <v>60</v>
      </c>
      <c r="T109" s="2" t="s">
        <v>61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50</v>
      </c>
      <c r="AS109" s="2" t="s">
        <v>50</v>
      </c>
      <c r="AT109" s="3"/>
      <c r="AU109" s="2" t="s">
        <v>135</v>
      </c>
      <c r="AV109" s="3">
        <v>57</v>
      </c>
    </row>
    <row r="110" spans="1:48" ht="30" customHeight="1" x14ac:dyDescent="0.3">
      <c r="A110" s="8" t="s">
        <v>89</v>
      </c>
      <c r="B110" s="8" t="s">
        <v>90</v>
      </c>
      <c r="C110" s="8" t="s">
        <v>65</v>
      </c>
      <c r="D110" s="9">
        <v>1</v>
      </c>
      <c r="E110" s="11">
        <f>TRUNC(단가대비표!O6,0)</f>
        <v>2622000</v>
      </c>
      <c r="F110" s="11">
        <f t="shared" si="16"/>
        <v>2622000</v>
      </c>
      <c r="G110" s="11">
        <f>TRUNC(단가대비표!P6,0)</f>
        <v>0</v>
      </c>
      <c r="H110" s="11">
        <f t="shared" si="17"/>
        <v>0</v>
      </c>
      <c r="I110" s="11">
        <f>TRUNC(단가대비표!V6,0)</f>
        <v>0</v>
      </c>
      <c r="J110" s="11">
        <f t="shared" si="18"/>
        <v>0</v>
      </c>
      <c r="K110" s="11">
        <f t="shared" si="19"/>
        <v>2622000</v>
      </c>
      <c r="L110" s="11">
        <f t="shared" si="20"/>
        <v>2622000</v>
      </c>
      <c r="M110" s="8" t="s">
        <v>50</v>
      </c>
      <c r="N110" s="2" t="s">
        <v>91</v>
      </c>
      <c r="O110" s="2" t="s">
        <v>50</v>
      </c>
      <c r="P110" s="2" t="s">
        <v>50</v>
      </c>
      <c r="Q110" s="2" t="s">
        <v>134</v>
      </c>
      <c r="R110" s="2" t="s">
        <v>60</v>
      </c>
      <c r="S110" s="2" t="s">
        <v>60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50</v>
      </c>
      <c r="AS110" s="2" t="s">
        <v>50</v>
      </c>
      <c r="AT110" s="3"/>
      <c r="AU110" s="2" t="s">
        <v>136</v>
      </c>
      <c r="AV110" s="3">
        <v>58</v>
      </c>
    </row>
    <row r="111" spans="1:48" ht="30" customHeight="1" x14ac:dyDescent="0.3">
      <c r="A111" s="8" t="s">
        <v>93</v>
      </c>
      <c r="B111" s="8" t="s">
        <v>94</v>
      </c>
      <c r="C111" s="8" t="s">
        <v>65</v>
      </c>
      <c r="D111" s="9">
        <v>1</v>
      </c>
      <c r="E111" s="11">
        <f>TRUNC(단가대비표!O7,0)</f>
        <v>2468000</v>
      </c>
      <c r="F111" s="11">
        <f t="shared" si="16"/>
        <v>2468000</v>
      </c>
      <c r="G111" s="11">
        <f>TRUNC(단가대비표!P7,0)</f>
        <v>0</v>
      </c>
      <c r="H111" s="11">
        <f t="shared" si="17"/>
        <v>0</v>
      </c>
      <c r="I111" s="11">
        <f>TRUNC(단가대비표!V7,0)</f>
        <v>0</v>
      </c>
      <c r="J111" s="11">
        <f t="shared" si="18"/>
        <v>0</v>
      </c>
      <c r="K111" s="11">
        <f t="shared" si="19"/>
        <v>2468000</v>
      </c>
      <c r="L111" s="11">
        <f t="shared" si="20"/>
        <v>2468000</v>
      </c>
      <c r="M111" s="8" t="s">
        <v>50</v>
      </c>
      <c r="N111" s="2" t="s">
        <v>95</v>
      </c>
      <c r="O111" s="2" t="s">
        <v>50</v>
      </c>
      <c r="P111" s="2" t="s">
        <v>50</v>
      </c>
      <c r="Q111" s="2" t="s">
        <v>134</v>
      </c>
      <c r="R111" s="2" t="s">
        <v>60</v>
      </c>
      <c r="S111" s="2" t="s">
        <v>60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50</v>
      </c>
      <c r="AS111" s="2" t="s">
        <v>50</v>
      </c>
      <c r="AT111" s="3"/>
      <c r="AU111" s="2" t="s">
        <v>137</v>
      </c>
      <c r="AV111" s="3">
        <v>59</v>
      </c>
    </row>
    <row r="112" spans="1:48" ht="30" customHeight="1" x14ac:dyDescent="0.3">
      <c r="A112" s="8" t="s">
        <v>56</v>
      </c>
      <c r="B112" s="8" t="s">
        <v>57</v>
      </c>
      <c r="C112" s="8" t="s">
        <v>58</v>
      </c>
      <c r="D112" s="9">
        <v>227</v>
      </c>
      <c r="E112" s="11">
        <f>TRUNC(단가대비표!O13,0)</f>
        <v>4400</v>
      </c>
      <c r="F112" s="11">
        <f t="shared" si="16"/>
        <v>998800</v>
      </c>
      <c r="G112" s="11">
        <f>TRUNC(단가대비표!P13,0)</f>
        <v>0</v>
      </c>
      <c r="H112" s="11">
        <f t="shared" si="17"/>
        <v>0</v>
      </c>
      <c r="I112" s="11">
        <f>TRUNC(단가대비표!V13,0)</f>
        <v>0</v>
      </c>
      <c r="J112" s="11">
        <f t="shared" si="18"/>
        <v>0</v>
      </c>
      <c r="K112" s="11">
        <f t="shared" si="19"/>
        <v>4400</v>
      </c>
      <c r="L112" s="11">
        <f t="shared" si="20"/>
        <v>998800</v>
      </c>
      <c r="M112" s="8" t="s">
        <v>50</v>
      </c>
      <c r="N112" s="2" t="s">
        <v>59</v>
      </c>
      <c r="O112" s="2" t="s">
        <v>50</v>
      </c>
      <c r="P112" s="2" t="s">
        <v>50</v>
      </c>
      <c r="Q112" s="2" t="s">
        <v>134</v>
      </c>
      <c r="R112" s="2" t="s">
        <v>60</v>
      </c>
      <c r="S112" s="2" t="s">
        <v>60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50</v>
      </c>
      <c r="AS112" s="2" t="s">
        <v>50</v>
      </c>
      <c r="AT112" s="3"/>
      <c r="AU112" s="2" t="s">
        <v>138</v>
      </c>
      <c r="AV112" s="3">
        <v>60</v>
      </c>
    </row>
    <row r="113" spans="1:48" ht="30" customHeight="1" x14ac:dyDescent="0.3">
      <c r="A113" s="8" t="s">
        <v>63</v>
      </c>
      <c r="B113" s="8" t="s">
        <v>64</v>
      </c>
      <c r="C113" s="8" t="s">
        <v>65</v>
      </c>
      <c r="D113" s="9">
        <v>1</v>
      </c>
      <c r="E113" s="11">
        <f>TRUNC(단가대비표!O14,0)</f>
        <v>253000</v>
      </c>
      <c r="F113" s="11">
        <f t="shared" si="16"/>
        <v>253000</v>
      </c>
      <c r="G113" s="11">
        <f>TRUNC(단가대비표!P14,0)</f>
        <v>0</v>
      </c>
      <c r="H113" s="11">
        <f t="shared" si="17"/>
        <v>0</v>
      </c>
      <c r="I113" s="11">
        <f>TRUNC(단가대비표!V14,0)</f>
        <v>0</v>
      </c>
      <c r="J113" s="11">
        <f t="shared" si="18"/>
        <v>0</v>
      </c>
      <c r="K113" s="11">
        <f t="shared" si="19"/>
        <v>253000</v>
      </c>
      <c r="L113" s="11">
        <f t="shared" si="20"/>
        <v>253000</v>
      </c>
      <c r="M113" s="8" t="s">
        <v>50</v>
      </c>
      <c r="N113" s="2" t="s">
        <v>66</v>
      </c>
      <c r="O113" s="2" t="s">
        <v>50</v>
      </c>
      <c r="P113" s="2" t="s">
        <v>50</v>
      </c>
      <c r="Q113" s="2" t="s">
        <v>134</v>
      </c>
      <c r="R113" s="2" t="s">
        <v>60</v>
      </c>
      <c r="S113" s="2" t="s">
        <v>60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50</v>
      </c>
      <c r="AS113" s="2" t="s">
        <v>50</v>
      </c>
      <c r="AT113" s="3"/>
      <c r="AU113" s="2" t="s">
        <v>139</v>
      </c>
      <c r="AV113" s="3">
        <v>61</v>
      </c>
    </row>
    <row r="114" spans="1:48" ht="30" customHeight="1" x14ac:dyDescent="0.3">
      <c r="A114" s="8" t="s">
        <v>68</v>
      </c>
      <c r="B114" s="8" t="s">
        <v>69</v>
      </c>
      <c r="C114" s="8" t="s">
        <v>65</v>
      </c>
      <c r="D114" s="9">
        <v>1</v>
      </c>
      <c r="E114" s="11">
        <f>TRUNC(단가대비표!O15,0)</f>
        <v>653000</v>
      </c>
      <c r="F114" s="11">
        <f t="shared" si="16"/>
        <v>653000</v>
      </c>
      <c r="G114" s="11">
        <f>TRUNC(단가대비표!P15,0)</f>
        <v>0</v>
      </c>
      <c r="H114" s="11">
        <f t="shared" si="17"/>
        <v>0</v>
      </c>
      <c r="I114" s="11">
        <f>TRUNC(단가대비표!V15,0)</f>
        <v>0</v>
      </c>
      <c r="J114" s="11">
        <f t="shared" si="18"/>
        <v>0</v>
      </c>
      <c r="K114" s="11">
        <f t="shared" si="19"/>
        <v>653000</v>
      </c>
      <c r="L114" s="11">
        <f t="shared" si="20"/>
        <v>653000</v>
      </c>
      <c r="M114" s="8" t="s">
        <v>50</v>
      </c>
      <c r="N114" s="2" t="s">
        <v>70</v>
      </c>
      <c r="O114" s="2" t="s">
        <v>50</v>
      </c>
      <c r="P114" s="2" t="s">
        <v>50</v>
      </c>
      <c r="Q114" s="2" t="s">
        <v>134</v>
      </c>
      <c r="R114" s="2" t="s">
        <v>60</v>
      </c>
      <c r="S114" s="2" t="s">
        <v>60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50</v>
      </c>
      <c r="AS114" s="2" t="s">
        <v>50</v>
      </c>
      <c r="AT114" s="3"/>
      <c r="AU114" s="2" t="s">
        <v>140</v>
      </c>
      <c r="AV114" s="3">
        <v>62</v>
      </c>
    </row>
    <row r="115" spans="1:48" ht="30" customHeight="1" x14ac:dyDescent="0.3">
      <c r="A115" s="8" t="s">
        <v>72</v>
      </c>
      <c r="B115" s="8" t="s">
        <v>73</v>
      </c>
      <c r="C115" s="8" t="s">
        <v>65</v>
      </c>
      <c r="D115" s="9">
        <v>24</v>
      </c>
      <c r="E115" s="11">
        <f>TRUNC(단가대비표!O18,0)</f>
        <v>11000</v>
      </c>
      <c r="F115" s="11">
        <f t="shared" si="16"/>
        <v>264000</v>
      </c>
      <c r="G115" s="11">
        <f>TRUNC(단가대비표!P18,0)</f>
        <v>0</v>
      </c>
      <c r="H115" s="11">
        <f t="shared" si="17"/>
        <v>0</v>
      </c>
      <c r="I115" s="11">
        <f>TRUNC(단가대비표!V18,0)</f>
        <v>0</v>
      </c>
      <c r="J115" s="11">
        <f t="shared" si="18"/>
        <v>0</v>
      </c>
      <c r="K115" s="11">
        <f t="shared" si="19"/>
        <v>11000</v>
      </c>
      <c r="L115" s="11">
        <f t="shared" si="20"/>
        <v>264000</v>
      </c>
      <c r="M115" s="8" t="s">
        <v>50</v>
      </c>
      <c r="N115" s="2" t="s">
        <v>74</v>
      </c>
      <c r="O115" s="2" t="s">
        <v>50</v>
      </c>
      <c r="P115" s="2" t="s">
        <v>50</v>
      </c>
      <c r="Q115" s="2" t="s">
        <v>134</v>
      </c>
      <c r="R115" s="2" t="s">
        <v>60</v>
      </c>
      <c r="S115" s="2" t="s">
        <v>60</v>
      </c>
      <c r="T115" s="2" t="s">
        <v>61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50</v>
      </c>
      <c r="AS115" s="2" t="s">
        <v>50</v>
      </c>
      <c r="AT115" s="3"/>
      <c r="AU115" s="2" t="s">
        <v>141</v>
      </c>
      <c r="AV115" s="3">
        <v>64</v>
      </c>
    </row>
    <row r="116" spans="1:48" ht="30" customHeight="1" x14ac:dyDescent="0.3">
      <c r="A116" s="8" t="s">
        <v>105</v>
      </c>
      <c r="B116" s="8" t="s">
        <v>106</v>
      </c>
      <c r="C116" s="8" t="s">
        <v>65</v>
      </c>
      <c r="D116" s="9">
        <v>2</v>
      </c>
      <c r="E116" s="11">
        <f>TRUNC(단가대비표!O19,0)</f>
        <v>129000</v>
      </c>
      <c r="F116" s="11">
        <f t="shared" si="16"/>
        <v>258000</v>
      </c>
      <c r="G116" s="11">
        <f>TRUNC(단가대비표!P19,0)</f>
        <v>0</v>
      </c>
      <c r="H116" s="11">
        <f t="shared" si="17"/>
        <v>0</v>
      </c>
      <c r="I116" s="11">
        <f>TRUNC(단가대비표!V19,0)</f>
        <v>0</v>
      </c>
      <c r="J116" s="11">
        <f t="shared" si="18"/>
        <v>0</v>
      </c>
      <c r="K116" s="11">
        <f t="shared" si="19"/>
        <v>129000</v>
      </c>
      <c r="L116" s="11">
        <f t="shared" si="20"/>
        <v>258000</v>
      </c>
      <c r="M116" s="8" t="s">
        <v>50</v>
      </c>
      <c r="N116" s="2" t="s">
        <v>107</v>
      </c>
      <c r="O116" s="2" t="s">
        <v>50</v>
      </c>
      <c r="P116" s="2" t="s">
        <v>50</v>
      </c>
      <c r="Q116" s="2" t="s">
        <v>134</v>
      </c>
      <c r="R116" s="2" t="s">
        <v>60</v>
      </c>
      <c r="S116" s="2" t="s">
        <v>60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50</v>
      </c>
      <c r="AS116" s="2" t="s">
        <v>50</v>
      </c>
      <c r="AT116" s="3"/>
      <c r="AU116" s="2" t="s">
        <v>142</v>
      </c>
      <c r="AV116" s="3">
        <v>65</v>
      </c>
    </row>
    <row r="117" spans="1:48" ht="30" customHeight="1" x14ac:dyDescent="0.3">
      <c r="A117" s="8" t="s">
        <v>76</v>
      </c>
      <c r="B117" s="8" t="s">
        <v>77</v>
      </c>
      <c r="C117" s="8" t="s">
        <v>78</v>
      </c>
      <c r="D117" s="9">
        <v>20.2</v>
      </c>
      <c r="E117" s="11">
        <f>TRUNC(단가대비표!O20,0)</f>
        <v>0</v>
      </c>
      <c r="F117" s="11">
        <f t="shared" si="16"/>
        <v>0</v>
      </c>
      <c r="G117" s="11">
        <f>TRUNC(단가대비표!P20,0)</f>
        <v>262000</v>
      </c>
      <c r="H117" s="11">
        <f t="shared" si="17"/>
        <v>5292400</v>
      </c>
      <c r="I117" s="11">
        <f>TRUNC(단가대비표!V20,0)</f>
        <v>0</v>
      </c>
      <c r="J117" s="11">
        <f t="shared" si="18"/>
        <v>0</v>
      </c>
      <c r="K117" s="11">
        <f t="shared" si="19"/>
        <v>262000</v>
      </c>
      <c r="L117" s="11">
        <f t="shared" si="20"/>
        <v>5292400</v>
      </c>
      <c r="M117" s="8" t="s">
        <v>50</v>
      </c>
      <c r="N117" s="2" t="s">
        <v>79</v>
      </c>
      <c r="O117" s="2" t="s">
        <v>50</v>
      </c>
      <c r="P117" s="2" t="s">
        <v>50</v>
      </c>
      <c r="Q117" s="2" t="s">
        <v>134</v>
      </c>
      <c r="R117" s="2" t="s">
        <v>60</v>
      </c>
      <c r="S117" s="2" t="s">
        <v>60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50</v>
      </c>
      <c r="AS117" s="2" t="s">
        <v>50</v>
      </c>
      <c r="AT117" s="3"/>
      <c r="AU117" s="2" t="s">
        <v>143</v>
      </c>
      <c r="AV117" s="3">
        <v>66</v>
      </c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81</v>
      </c>
      <c r="B133" s="9"/>
      <c r="C133" s="9"/>
      <c r="D133" s="9"/>
      <c r="E133" s="9"/>
      <c r="F133" s="11">
        <f>SUM(F109:F132)</f>
        <v>14933800</v>
      </c>
      <c r="G133" s="9"/>
      <c r="H133" s="11">
        <f>SUM(H109:H132)</f>
        <v>5292400</v>
      </c>
      <c r="I133" s="9"/>
      <c r="J133" s="11">
        <f>SUM(J109:J132)</f>
        <v>0</v>
      </c>
      <c r="K133" s="9"/>
      <c r="L133" s="11">
        <f>SUM(L109:L132)</f>
        <v>20226200</v>
      </c>
      <c r="M133" s="9"/>
      <c r="N133" t="s">
        <v>82</v>
      </c>
    </row>
    <row r="134" spans="1:48" ht="30" customHeight="1" x14ac:dyDescent="0.3">
      <c r="A134" s="8" t="s">
        <v>144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145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85</v>
      </c>
      <c r="B135" s="8" t="s">
        <v>86</v>
      </c>
      <c r="C135" s="8" t="s">
        <v>65</v>
      </c>
      <c r="D135" s="9">
        <v>1</v>
      </c>
      <c r="E135" s="11">
        <f>TRUNC(단가대비표!O5,0)</f>
        <v>7417000</v>
      </c>
      <c r="F135" s="11">
        <f t="shared" ref="F135:F142" si="21">TRUNC(E135*D135, 0)</f>
        <v>7417000</v>
      </c>
      <c r="G135" s="11">
        <f>TRUNC(단가대비표!P5,0)</f>
        <v>0</v>
      </c>
      <c r="H135" s="11">
        <f t="shared" ref="H135:H142" si="22">TRUNC(G135*D135, 0)</f>
        <v>0</v>
      </c>
      <c r="I135" s="11">
        <f>TRUNC(단가대비표!V5,0)</f>
        <v>0</v>
      </c>
      <c r="J135" s="11">
        <f t="shared" ref="J135:J142" si="23">TRUNC(I135*D135, 0)</f>
        <v>0</v>
      </c>
      <c r="K135" s="11">
        <f t="shared" ref="K135:L142" si="24">TRUNC(E135+G135+I135, 0)</f>
        <v>7417000</v>
      </c>
      <c r="L135" s="11">
        <f t="shared" si="24"/>
        <v>7417000</v>
      </c>
      <c r="M135" s="8" t="s">
        <v>50</v>
      </c>
      <c r="N135" s="2" t="s">
        <v>87</v>
      </c>
      <c r="O135" s="2" t="s">
        <v>50</v>
      </c>
      <c r="P135" s="2" t="s">
        <v>50</v>
      </c>
      <c r="Q135" s="2" t="s">
        <v>145</v>
      </c>
      <c r="R135" s="2" t="s">
        <v>60</v>
      </c>
      <c r="S135" s="2" t="s">
        <v>60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50</v>
      </c>
      <c r="AS135" s="2" t="s">
        <v>50</v>
      </c>
      <c r="AT135" s="3"/>
      <c r="AU135" s="2" t="s">
        <v>146</v>
      </c>
      <c r="AV135" s="3">
        <v>68</v>
      </c>
    </row>
    <row r="136" spans="1:48" ht="30" customHeight="1" x14ac:dyDescent="0.3">
      <c r="A136" s="8" t="s">
        <v>89</v>
      </c>
      <c r="B136" s="8" t="s">
        <v>90</v>
      </c>
      <c r="C136" s="8" t="s">
        <v>65</v>
      </c>
      <c r="D136" s="9">
        <v>1</v>
      </c>
      <c r="E136" s="11">
        <f>TRUNC(단가대비표!O6,0)</f>
        <v>2622000</v>
      </c>
      <c r="F136" s="11">
        <f t="shared" si="21"/>
        <v>2622000</v>
      </c>
      <c r="G136" s="11">
        <f>TRUNC(단가대비표!P6,0)</f>
        <v>0</v>
      </c>
      <c r="H136" s="11">
        <f t="shared" si="22"/>
        <v>0</v>
      </c>
      <c r="I136" s="11">
        <f>TRUNC(단가대비표!V6,0)</f>
        <v>0</v>
      </c>
      <c r="J136" s="11">
        <f t="shared" si="23"/>
        <v>0</v>
      </c>
      <c r="K136" s="11">
        <f t="shared" si="24"/>
        <v>2622000</v>
      </c>
      <c r="L136" s="11">
        <f t="shared" si="24"/>
        <v>2622000</v>
      </c>
      <c r="M136" s="8" t="s">
        <v>50</v>
      </c>
      <c r="N136" s="2" t="s">
        <v>91</v>
      </c>
      <c r="O136" s="2" t="s">
        <v>50</v>
      </c>
      <c r="P136" s="2" t="s">
        <v>50</v>
      </c>
      <c r="Q136" s="2" t="s">
        <v>145</v>
      </c>
      <c r="R136" s="2" t="s">
        <v>60</v>
      </c>
      <c r="S136" s="2" t="s">
        <v>60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50</v>
      </c>
      <c r="AS136" s="2" t="s">
        <v>50</v>
      </c>
      <c r="AT136" s="3"/>
      <c r="AU136" s="2" t="s">
        <v>147</v>
      </c>
      <c r="AV136" s="3">
        <v>69</v>
      </c>
    </row>
    <row r="137" spans="1:48" ht="30" customHeight="1" x14ac:dyDescent="0.3">
      <c r="A137" s="8" t="s">
        <v>56</v>
      </c>
      <c r="B137" s="8" t="s">
        <v>57</v>
      </c>
      <c r="C137" s="8" t="s">
        <v>58</v>
      </c>
      <c r="D137" s="9">
        <v>227</v>
      </c>
      <c r="E137" s="11">
        <f>TRUNC(단가대비표!O13,0)</f>
        <v>4400</v>
      </c>
      <c r="F137" s="11">
        <f t="shared" si="21"/>
        <v>998800</v>
      </c>
      <c r="G137" s="11">
        <f>TRUNC(단가대비표!P13,0)</f>
        <v>0</v>
      </c>
      <c r="H137" s="11">
        <f t="shared" si="22"/>
        <v>0</v>
      </c>
      <c r="I137" s="11">
        <f>TRUNC(단가대비표!V13,0)</f>
        <v>0</v>
      </c>
      <c r="J137" s="11">
        <f t="shared" si="23"/>
        <v>0</v>
      </c>
      <c r="K137" s="11">
        <f t="shared" si="24"/>
        <v>4400</v>
      </c>
      <c r="L137" s="11">
        <f t="shared" si="24"/>
        <v>998800</v>
      </c>
      <c r="M137" s="8" t="s">
        <v>50</v>
      </c>
      <c r="N137" s="2" t="s">
        <v>59</v>
      </c>
      <c r="O137" s="2" t="s">
        <v>50</v>
      </c>
      <c r="P137" s="2" t="s">
        <v>50</v>
      </c>
      <c r="Q137" s="2" t="s">
        <v>145</v>
      </c>
      <c r="R137" s="2" t="s">
        <v>60</v>
      </c>
      <c r="S137" s="2" t="s">
        <v>60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50</v>
      </c>
      <c r="AS137" s="2" t="s">
        <v>50</v>
      </c>
      <c r="AT137" s="3"/>
      <c r="AU137" s="2" t="s">
        <v>148</v>
      </c>
      <c r="AV137" s="3">
        <v>71</v>
      </c>
    </row>
    <row r="138" spans="1:48" ht="30" customHeight="1" x14ac:dyDescent="0.3">
      <c r="A138" s="8" t="s">
        <v>63</v>
      </c>
      <c r="B138" s="8" t="s">
        <v>64</v>
      </c>
      <c r="C138" s="8" t="s">
        <v>65</v>
      </c>
      <c r="D138" s="9">
        <v>1</v>
      </c>
      <c r="E138" s="11">
        <f>TRUNC(단가대비표!O14,0)</f>
        <v>253000</v>
      </c>
      <c r="F138" s="11">
        <f t="shared" si="21"/>
        <v>253000</v>
      </c>
      <c r="G138" s="11">
        <f>TRUNC(단가대비표!P14,0)</f>
        <v>0</v>
      </c>
      <c r="H138" s="11">
        <f t="shared" si="22"/>
        <v>0</v>
      </c>
      <c r="I138" s="11">
        <f>TRUNC(단가대비표!V14,0)</f>
        <v>0</v>
      </c>
      <c r="J138" s="11">
        <f t="shared" si="23"/>
        <v>0</v>
      </c>
      <c r="K138" s="11">
        <f t="shared" si="24"/>
        <v>253000</v>
      </c>
      <c r="L138" s="11">
        <f t="shared" si="24"/>
        <v>253000</v>
      </c>
      <c r="M138" s="8" t="s">
        <v>50</v>
      </c>
      <c r="N138" s="2" t="s">
        <v>66</v>
      </c>
      <c r="O138" s="2" t="s">
        <v>50</v>
      </c>
      <c r="P138" s="2" t="s">
        <v>50</v>
      </c>
      <c r="Q138" s="2" t="s">
        <v>145</v>
      </c>
      <c r="R138" s="2" t="s">
        <v>60</v>
      </c>
      <c r="S138" s="2" t="s">
        <v>60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50</v>
      </c>
      <c r="AS138" s="2" t="s">
        <v>50</v>
      </c>
      <c r="AT138" s="3"/>
      <c r="AU138" s="2" t="s">
        <v>149</v>
      </c>
      <c r="AV138" s="3">
        <v>72</v>
      </c>
    </row>
    <row r="139" spans="1:48" ht="30" customHeight="1" x14ac:dyDescent="0.3">
      <c r="A139" s="8" t="s">
        <v>68</v>
      </c>
      <c r="B139" s="8" t="s">
        <v>69</v>
      </c>
      <c r="C139" s="8" t="s">
        <v>65</v>
      </c>
      <c r="D139" s="9">
        <v>1</v>
      </c>
      <c r="E139" s="11">
        <f>TRUNC(단가대비표!O15,0)</f>
        <v>653000</v>
      </c>
      <c r="F139" s="11">
        <f t="shared" si="21"/>
        <v>653000</v>
      </c>
      <c r="G139" s="11">
        <f>TRUNC(단가대비표!P15,0)</f>
        <v>0</v>
      </c>
      <c r="H139" s="11">
        <f t="shared" si="22"/>
        <v>0</v>
      </c>
      <c r="I139" s="11">
        <f>TRUNC(단가대비표!V15,0)</f>
        <v>0</v>
      </c>
      <c r="J139" s="11">
        <f t="shared" si="23"/>
        <v>0</v>
      </c>
      <c r="K139" s="11">
        <f t="shared" si="24"/>
        <v>653000</v>
      </c>
      <c r="L139" s="11">
        <f t="shared" si="24"/>
        <v>653000</v>
      </c>
      <c r="M139" s="8" t="s">
        <v>50</v>
      </c>
      <c r="N139" s="2" t="s">
        <v>70</v>
      </c>
      <c r="O139" s="2" t="s">
        <v>50</v>
      </c>
      <c r="P139" s="2" t="s">
        <v>50</v>
      </c>
      <c r="Q139" s="2" t="s">
        <v>145</v>
      </c>
      <c r="R139" s="2" t="s">
        <v>60</v>
      </c>
      <c r="S139" s="2" t="s">
        <v>60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50</v>
      </c>
      <c r="AS139" s="2" t="s">
        <v>50</v>
      </c>
      <c r="AT139" s="3"/>
      <c r="AU139" s="2" t="s">
        <v>150</v>
      </c>
      <c r="AV139" s="3">
        <v>73</v>
      </c>
    </row>
    <row r="140" spans="1:48" ht="30" customHeight="1" x14ac:dyDescent="0.3">
      <c r="A140" s="8" t="s">
        <v>72</v>
      </c>
      <c r="B140" s="8" t="s">
        <v>73</v>
      </c>
      <c r="C140" s="8" t="s">
        <v>65</v>
      </c>
      <c r="D140" s="9">
        <v>24</v>
      </c>
      <c r="E140" s="11">
        <f>TRUNC(단가대비표!O18,0)</f>
        <v>11000</v>
      </c>
      <c r="F140" s="11">
        <f t="shared" si="21"/>
        <v>264000</v>
      </c>
      <c r="G140" s="11">
        <f>TRUNC(단가대비표!P18,0)</f>
        <v>0</v>
      </c>
      <c r="H140" s="11">
        <f t="shared" si="22"/>
        <v>0</v>
      </c>
      <c r="I140" s="11">
        <f>TRUNC(단가대비표!V18,0)</f>
        <v>0</v>
      </c>
      <c r="J140" s="11">
        <f t="shared" si="23"/>
        <v>0</v>
      </c>
      <c r="K140" s="11">
        <f t="shared" si="24"/>
        <v>11000</v>
      </c>
      <c r="L140" s="11">
        <f t="shared" si="24"/>
        <v>264000</v>
      </c>
      <c r="M140" s="8" t="s">
        <v>50</v>
      </c>
      <c r="N140" s="2" t="s">
        <v>74</v>
      </c>
      <c r="O140" s="2" t="s">
        <v>50</v>
      </c>
      <c r="P140" s="2" t="s">
        <v>50</v>
      </c>
      <c r="Q140" s="2" t="s">
        <v>145</v>
      </c>
      <c r="R140" s="2" t="s">
        <v>60</v>
      </c>
      <c r="S140" s="2" t="s">
        <v>60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50</v>
      </c>
      <c r="AS140" s="2" t="s">
        <v>50</v>
      </c>
      <c r="AT140" s="3"/>
      <c r="AU140" s="2" t="s">
        <v>151</v>
      </c>
      <c r="AV140" s="3">
        <v>74</v>
      </c>
    </row>
    <row r="141" spans="1:48" ht="30" customHeight="1" x14ac:dyDescent="0.3">
      <c r="A141" s="8" t="s">
        <v>105</v>
      </c>
      <c r="B141" s="8" t="s">
        <v>106</v>
      </c>
      <c r="C141" s="8" t="s">
        <v>65</v>
      </c>
      <c r="D141" s="9">
        <v>2</v>
      </c>
      <c r="E141" s="11">
        <f>TRUNC(단가대비표!O19,0)</f>
        <v>129000</v>
      </c>
      <c r="F141" s="11">
        <f t="shared" si="21"/>
        <v>258000</v>
      </c>
      <c r="G141" s="11">
        <f>TRUNC(단가대비표!P19,0)</f>
        <v>0</v>
      </c>
      <c r="H141" s="11">
        <f t="shared" si="22"/>
        <v>0</v>
      </c>
      <c r="I141" s="11">
        <f>TRUNC(단가대비표!V19,0)</f>
        <v>0</v>
      </c>
      <c r="J141" s="11">
        <f t="shared" si="23"/>
        <v>0</v>
      </c>
      <c r="K141" s="11">
        <f t="shared" si="24"/>
        <v>129000</v>
      </c>
      <c r="L141" s="11">
        <f t="shared" si="24"/>
        <v>258000</v>
      </c>
      <c r="M141" s="8" t="s">
        <v>50</v>
      </c>
      <c r="N141" s="2" t="s">
        <v>107</v>
      </c>
      <c r="O141" s="2" t="s">
        <v>50</v>
      </c>
      <c r="P141" s="2" t="s">
        <v>50</v>
      </c>
      <c r="Q141" s="2" t="s">
        <v>145</v>
      </c>
      <c r="R141" s="2" t="s">
        <v>60</v>
      </c>
      <c r="S141" s="2" t="s">
        <v>60</v>
      </c>
      <c r="T141" s="2" t="s">
        <v>61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50</v>
      </c>
      <c r="AS141" s="2" t="s">
        <v>50</v>
      </c>
      <c r="AT141" s="3"/>
      <c r="AU141" s="2" t="s">
        <v>152</v>
      </c>
      <c r="AV141" s="3">
        <v>75</v>
      </c>
    </row>
    <row r="142" spans="1:48" ht="30" customHeight="1" x14ac:dyDescent="0.3">
      <c r="A142" s="8" t="s">
        <v>76</v>
      </c>
      <c r="B142" s="8" t="s">
        <v>77</v>
      </c>
      <c r="C142" s="8" t="s">
        <v>78</v>
      </c>
      <c r="D142" s="9">
        <v>14.2</v>
      </c>
      <c r="E142" s="11">
        <f>TRUNC(단가대비표!O20,0)</f>
        <v>0</v>
      </c>
      <c r="F142" s="11">
        <f t="shared" si="21"/>
        <v>0</v>
      </c>
      <c r="G142" s="11">
        <f>TRUNC(단가대비표!P20,0)</f>
        <v>262000</v>
      </c>
      <c r="H142" s="11">
        <f t="shared" si="22"/>
        <v>3720400</v>
      </c>
      <c r="I142" s="11">
        <f>TRUNC(단가대비표!V20,0)</f>
        <v>0</v>
      </c>
      <c r="J142" s="11">
        <f t="shared" si="23"/>
        <v>0</v>
      </c>
      <c r="K142" s="11">
        <f t="shared" si="24"/>
        <v>262000</v>
      </c>
      <c r="L142" s="11">
        <f t="shared" si="24"/>
        <v>3720400</v>
      </c>
      <c r="M142" s="8" t="s">
        <v>50</v>
      </c>
      <c r="N142" s="2" t="s">
        <v>79</v>
      </c>
      <c r="O142" s="2" t="s">
        <v>50</v>
      </c>
      <c r="P142" s="2" t="s">
        <v>50</v>
      </c>
      <c r="Q142" s="2" t="s">
        <v>145</v>
      </c>
      <c r="R142" s="2" t="s">
        <v>60</v>
      </c>
      <c r="S142" s="2" t="s">
        <v>60</v>
      </c>
      <c r="T142" s="2" t="s">
        <v>61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50</v>
      </c>
      <c r="AS142" s="2" t="s">
        <v>50</v>
      </c>
      <c r="AT142" s="3"/>
      <c r="AU142" s="2" t="s">
        <v>153</v>
      </c>
      <c r="AV142" s="3">
        <v>76</v>
      </c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81</v>
      </c>
      <c r="B159" s="9"/>
      <c r="C159" s="9"/>
      <c r="D159" s="9"/>
      <c r="E159" s="9"/>
      <c r="F159" s="11">
        <f>SUM(F135:F158)</f>
        <v>12465800</v>
      </c>
      <c r="G159" s="9"/>
      <c r="H159" s="11">
        <f>SUM(H135:H158)</f>
        <v>3720400</v>
      </c>
      <c r="I159" s="9"/>
      <c r="J159" s="11">
        <f>SUM(J135:J158)</f>
        <v>0</v>
      </c>
      <c r="K159" s="9"/>
      <c r="L159" s="11">
        <f>SUM(L135:L158)</f>
        <v>16186200</v>
      </c>
      <c r="M159" s="9"/>
      <c r="N159" t="s">
        <v>82</v>
      </c>
    </row>
    <row r="160" spans="1:48" ht="30" customHeight="1" x14ac:dyDescent="0.3">
      <c r="A160" s="8" t="s">
        <v>154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155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156</v>
      </c>
      <c r="B161" s="8" t="s">
        <v>157</v>
      </c>
      <c r="C161" s="8" t="s">
        <v>65</v>
      </c>
      <c r="D161" s="9">
        <v>1</v>
      </c>
      <c r="E161" s="11">
        <f>TRUNC(단가대비표!O12,0)</f>
        <v>2298000</v>
      </c>
      <c r="F161" s="11">
        <f t="shared" ref="F161:F166" si="25">TRUNC(E161*D161, 0)</f>
        <v>2298000</v>
      </c>
      <c r="G161" s="11">
        <f>TRUNC(단가대비표!P12,0)</f>
        <v>0</v>
      </c>
      <c r="H161" s="11">
        <f t="shared" ref="H161:H166" si="26">TRUNC(G161*D161, 0)</f>
        <v>0</v>
      </c>
      <c r="I161" s="11">
        <f>TRUNC(단가대비표!V12,0)</f>
        <v>0</v>
      </c>
      <c r="J161" s="11">
        <f t="shared" ref="J161:J166" si="27">TRUNC(I161*D161, 0)</f>
        <v>0</v>
      </c>
      <c r="K161" s="11">
        <f t="shared" ref="K161:L166" si="28">TRUNC(E161+G161+I161, 0)</f>
        <v>2298000</v>
      </c>
      <c r="L161" s="11">
        <f t="shared" si="28"/>
        <v>2298000</v>
      </c>
      <c r="M161" s="8" t="s">
        <v>50</v>
      </c>
      <c r="N161" s="2" t="s">
        <v>158</v>
      </c>
      <c r="O161" s="2" t="s">
        <v>50</v>
      </c>
      <c r="P161" s="2" t="s">
        <v>50</v>
      </c>
      <c r="Q161" s="2" t="s">
        <v>155</v>
      </c>
      <c r="R161" s="2" t="s">
        <v>60</v>
      </c>
      <c r="S161" s="2" t="s">
        <v>60</v>
      </c>
      <c r="T161" s="2" t="s">
        <v>61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50</v>
      </c>
      <c r="AS161" s="2" t="s">
        <v>50</v>
      </c>
      <c r="AT161" s="3"/>
      <c r="AU161" s="2" t="s">
        <v>159</v>
      </c>
      <c r="AV161" s="3">
        <v>78</v>
      </c>
    </row>
    <row r="162" spans="1:48" ht="30" customHeight="1" x14ac:dyDescent="0.3">
      <c r="A162" s="8" t="s">
        <v>56</v>
      </c>
      <c r="B162" s="8" t="s">
        <v>57</v>
      </c>
      <c r="C162" s="8" t="s">
        <v>58</v>
      </c>
      <c r="D162" s="9">
        <v>229</v>
      </c>
      <c r="E162" s="11">
        <f>TRUNC(단가대비표!O13,0)</f>
        <v>4400</v>
      </c>
      <c r="F162" s="11">
        <f t="shared" si="25"/>
        <v>1007600</v>
      </c>
      <c r="G162" s="11">
        <f>TRUNC(단가대비표!P13,0)</f>
        <v>0</v>
      </c>
      <c r="H162" s="11">
        <f t="shared" si="26"/>
        <v>0</v>
      </c>
      <c r="I162" s="11">
        <f>TRUNC(단가대비표!V13,0)</f>
        <v>0</v>
      </c>
      <c r="J162" s="11">
        <f t="shared" si="27"/>
        <v>0</v>
      </c>
      <c r="K162" s="11">
        <f t="shared" si="28"/>
        <v>4400</v>
      </c>
      <c r="L162" s="11">
        <f t="shared" si="28"/>
        <v>1007600</v>
      </c>
      <c r="M162" s="8" t="s">
        <v>50</v>
      </c>
      <c r="N162" s="2" t="s">
        <v>59</v>
      </c>
      <c r="O162" s="2" t="s">
        <v>50</v>
      </c>
      <c r="P162" s="2" t="s">
        <v>50</v>
      </c>
      <c r="Q162" s="2" t="s">
        <v>155</v>
      </c>
      <c r="R162" s="2" t="s">
        <v>60</v>
      </c>
      <c r="S162" s="2" t="s">
        <v>60</v>
      </c>
      <c r="T162" s="2" t="s">
        <v>61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50</v>
      </c>
      <c r="AS162" s="2" t="s">
        <v>50</v>
      </c>
      <c r="AT162" s="3"/>
      <c r="AU162" s="2" t="s">
        <v>160</v>
      </c>
      <c r="AV162" s="3">
        <v>79</v>
      </c>
    </row>
    <row r="163" spans="1:48" ht="30" customHeight="1" x14ac:dyDescent="0.3">
      <c r="A163" s="8" t="s">
        <v>63</v>
      </c>
      <c r="B163" s="8" t="s">
        <v>64</v>
      </c>
      <c r="C163" s="8" t="s">
        <v>65</v>
      </c>
      <c r="D163" s="9">
        <v>1</v>
      </c>
      <c r="E163" s="11">
        <f>TRUNC(단가대비표!O14,0)</f>
        <v>253000</v>
      </c>
      <c r="F163" s="11">
        <f t="shared" si="25"/>
        <v>253000</v>
      </c>
      <c r="G163" s="11">
        <f>TRUNC(단가대비표!P14,0)</f>
        <v>0</v>
      </c>
      <c r="H163" s="11">
        <f t="shared" si="26"/>
        <v>0</v>
      </c>
      <c r="I163" s="11">
        <f>TRUNC(단가대비표!V14,0)</f>
        <v>0</v>
      </c>
      <c r="J163" s="11">
        <f t="shared" si="27"/>
        <v>0</v>
      </c>
      <c r="K163" s="11">
        <f t="shared" si="28"/>
        <v>253000</v>
      </c>
      <c r="L163" s="11">
        <f t="shared" si="28"/>
        <v>253000</v>
      </c>
      <c r="M163" s="8" t="s">
        <v>50</v>
      </c>
      <c r="N163" s="2" t="s">
        <v>66</v>
      </c>
      <c r="O163" s="2" t="s">
        <v>50</v>
      </c>
      <c r="P163" s="2" t="s">
        <v>50</v>
      </c>
      <c r="Q163" s="2" t="s">
        <v>155</v>
      </c>
      <c r="R163" s="2" t="s">
        <v>60</v>
      </c>
      <c r="S163" s="2" t="s">
        <v>60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50</v>
      </c>
      <c r="AS163" s="2" t="s">
        <v>50</v>
      </c>
      <c r="AT163" s="3"/>
      <c r="AU163" s="2" t="s">
        <v>161</v>
      </c>
      <c r="AV163" s="3">
        <v>80</v>
      </c>
    </row>
    <row r="164" spans="1:48" ht="30" customHeight="1" x14ac:dyDescent="0.3">
      <c r="A164" s="8" t="s">
        <v>68</v>
      </c>
      <c r="B164" s="8" t="s">
        <v>69</v>
      </c>
      <c r="C164" s="8" t="s">
        <v>65</v>
      </c>
      <c r="D164" s="9">
        <v>1</v>
      </c>
      <c r="E164" s="11">
        <f>TRUNC(단가대비표!O15,0)</f>
        <v>653000</v>
      </c>
      <c r="F164" s="11">
        <f t="shared" si="25"/>
        <v>653000</v>
      </c>
      <c r="G164" s="11">
        <f>TRUNC(단가대비표!P15,0)</f>
        <v>0</v>
      </c>
      <c r="H164" s="11">
        <f t="shared" si="26"/>
        <v>0</v>
      </c>
      <c r="I164" s="11">
        <f>TRUNC(단가대비표!V15,0)</f>
        <v>0</v>
      </c>
      <c r="J164" s="11">
        <f t="shared" si="27"/>
        <v>0</v>
      </c>
      <c r="K164" s="11">
        <f t="shared" si="28"/>
        <v>653000</v>
      </c>
      <c r="L164" s="11">
        <f t="shared" si="28"/>
        <v>653000</v>
      </c>
      <c r="M164" s="8" t="s">
        <v>50</v>
      </c>
      <c r="N164" s="2" t="s">
        <v>70</v>
      </c>
      <c r="O164" s="2" t="s">
        <v>50</v>
      </c>
      <c r="P164" s="2" t="s">
        <v>50</v>
      </c>
      <c r="Q164" s="2" t="s">
        <v>155</v>
      </c>
      <c r="R164" s="2" t="s">
        <v>60</v>
      </c>
      <c r="S164" s="2" t="s">
        <v>60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50</v>
      </c>
      <c r="AS164" s="2" t="s">
        <v>50</v>
      </c>
      <c r="AT164" s="3"/>
      <c r="AU164" s="2" t="s">
        <v>162</v>
      </c>
      <c r="AV164" s="3">
        <v>81</v>
      </c>
    </row>
    <row r="165" spans="1:48" ht="30" customHeight="1" x14ac:dyDescent="0.3">
      <c r="A165" s="8" t="s">
        <v>72</v>
      </c>
      <c r="B165" s="8" t="s">
        <v>73</v>
      </c>
      <c r="C165" s="8" t="s">
        <v>65</v>
      </c>
      <c r="D165" s="9">
        <v>25</v>
      </c>
      <c r="E165" s="11">
        <f>TRUNC(단가대비표!O18,0)</f>
        <v>11000</v>
      </c>
      <c r="F165" s="11">
        <f t="shared" si="25"/>
        <v>275000</v>
      </c>
      <c r="G165" s="11">
        <f>TRUNC(단가대비표!P18,0)</f>
        <v>0</v>
      </c>
      <c r="H165" s="11">
        <f t="shared" si="26"/>
        <v>0</v>
      </c>
      <c r="I165" s="11">
        <f>TRUNC(단가대비표!V18,0)</f>
        <v>0</v>
      </c>
      <c r="J165" s="11">
        <f t="shared" si="27"/>
        <v>0</v>
      </c>
      <c r="K165" s="11">
        <f t="shared" si="28"/>
        <v>11000</v>
      </c>
      <c r="L165" s="11">
        <f t="shared" si="28"/>
        <v>275000</v>
      </c>
      <c r="M165" s="8" t="s">
        <v>50</v>
      </c>
      <c r="N165" s="2" t="s">
        <v>74</v>
      </c>
      <c r="O165" s="2" t="s">
        <v>50</v>
      </c>
      <c r="P165" s="2" t="s">
        <v>50</v>
      </c>
      <c r="Q165" s="2" t="s">
        <v>155</v>
      </c>
      <c r="R165" s="2" t="s">
        <v>60</v>
      </c>
      <c r="S165" s="2" t="s">
        <v>60</v>
      </c>
      <c r="T165" s="2" t="s">
        <v>61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50</v>
      </c>
      <c r="AS165" s="2" t="s">
        <v>50</v>
      </c>
      <c r="AT165" s="3"/>
      <c r="AU165" s="2" t="s">
        <v>163</v>
      </c>
      <c r="AV165" s="3">
        <v>82</v>
      </c>
    </row>
    <row r="166" spans="1:48" ht="30" customHeight="1" x14ac:dyDescent="0.3">
      <c r="A166" s="8" t="s">
        <v>76</v>
      </c>
      <c r="B166" s="8" t="s">
        <v>77</v>
      </c>
      <c r="C166" s="8" t="s">
        <v>78</v>
      </c>
      <c r="D166" s="9">
        <v>8.4</v>
      </c>
      <c r="E166" s="11">
        <f>TRUNC(단가대비표!O20,0)</f>
        <v>0</v>
      </c>
      <c r="F166" s="11">
        <f t="shared" si="25"/>
        <v>0</v>
      </c>
      <c r="G166" s="11">
        <f>TRUNC(단가대비표!P20,0)</f>
        <v>262000</v>
      </c>
      <c r="H166" s="11">
        <f t="shared" si="26"/>
        <v>2200800</v>
      </c>
      <c r="I166" s="11">
        <f>TRUNC(단가대비표!V20,0)</f>
        <v>0</v>
      </c>
      <c r="J166" s="11">
        <f t="shared" si="27"/>
        <v>0</v>
      </c>
      <c r="K166" s="11">
        <f t="shared" si="28"/>
        <v>262000</v>
      </c>
      <c r="L166" s="11">
        <f t="shared" si="28"/>
        <v>2200800</v>
      </c>
      <c r="M166" s="8" t="s">
        <v>50</v>
      </c>
      <c r="N166" s="2" t="s">
        <v>79</v>
      </c>
      <c r="O166" s="2" t="s">
        <v>50</v>
      </c>
      <c r="P166" s="2" t="s">
        <v>50</v>
      </c>
      <c r="Q166" s="2" t="s">
        <v>155</v>
      </c>
      <c r="R166" s="2" t="s">
        <v>60</v>
      </c>
      <c r="S166" s="2" t="s">
        <v>60</v>
      </c>
      <c r="T166" s="2" t="s">
        <v>61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50</v>
      </c>
      <c r="AS166" s="2" t="s">
        <v>50</v>
      </c>
      <c r="AT166" s="3"/>
      <c r="AU166" s="2" t="s">
        <v>164</v>
      </c>
      <c r="AV166" s="3">
        <v>83</v>
      </c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81</v>
      </c>
      <c r="B185" s="9"/>
      <c r="C185" s="9"/>
      <c r="D185" s="9"/>
      <c r="E185" s="9"/>
      <c r="F185" s="11">
        <f>SUM(F161:F184)</f>
        <v>4486600</v>
      </c>
      <c r="G185" s="9"/>
      <c r="H185" s="11">
        <f>SUM(H161:H184)</f>
        <v>2200800</v>
      </c>
      <c r="I185" s="9"/>
      <c r="J185" s="11">
        <f>SUM(J161:J184)</f>
        <v>0</v>
      </c>
      <c r="K185" s="9"/>
      <c r="L185" s="11">
        <f>SUM(L161:L184)</f>
        <v>6687400</v>
      </c>
      <c r="M185" s="9"/>
      <c r="N185" t="s">
        <v>82</v>
      </c>
    </row>
    <row r="186" spans="1:48" ht="30" customHeight="1" x14ac:dyDescent="0.3">
      <c r="A186" s="8" t="s">
        <v>166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167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72</v>
      </c>
      <c r="B187" s="8" t="s">
        <v>73</v>
      </c>
      <c r="C187" s="8" t="s">
        <v>65</v>
      </c>
      <c r="D187" s="9">
        <v>8</v>
      </c>
      <c r="E187" s="11">
        <f>TRUNC(단가대비표!O18,0)</f>
        <v>11000</v>
      </c>
      <c r="F187" s="11">
        <f>TRUNC(E187*D187, 0)</f>
        <v>88000</v>
      </c>
      <c r="G187" s="11">
        <f>TRUNC(단가대비표!P18,0)</f>
        <v>0</v>
      </c>
      <c r="H187" s="11">
        <f>TRUNC(G187*D187, 0)</f>
        <v>0</v>
      </c>
      <c r="I187" s="11">
        <f>TRUNC(단가대비표!V18,0)</f>
        <v>0</v>
      </c>
      <c r="J187" s="11">
        <f>TRUNC(I187*D187, 0)</f>
        <v>0</v>
      </c>
      <c r="K187" s="11">
        <f>TRUNC(E187+G187+I187, 0)</f>
        <v>11000</v>
      </c>
      <c r="L187" s="11">
        <f>TRUNC(F187+H187+J187, 0)</f>
        <v>88000</v>
      </c>
      <c r="M187" s="8" t="s">
        <v>50</v>
      </c>
      <c r="N187" s="2" t="s">
        <v>74</v>
      </c>
      <c r="O187" s="2" t="s">
        <v>50</v>
      </c>
      <c r="P187" s="2" t="s">
        <v>50</v>
      </c>
      <c r="Q187" s="2" t="s">
        <v>167</v>
      </c>
      <c r="R187" s="2" t="s">
        <v>60</v>
      </c>
      <c r="S187" s="2" t="s">
        <v>60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50</v>
      </c>
      <c r="AS187" s="2" t="s">
        <v>50</v>
      </c>
      <c r="AT187" s="3"/>
      <c r="AU187" s="2" t="s">
        <v>168</v>
      </c>
      <c r="AV187" s="3">
        <v>87</v>
      </c>
    </row>
    <row r="188" spans="1:48" ht="30" customHeight="1" x14ac:dyDescent="0.3">
      <c r="A188" s="8" t="s">
        <v>76</v>
      </c>
      <c r="B188" s="8" t="s">
        <v>77</v>
      </c>
      <c r="C188" s="8" t="s">
        <v>78</v>
      </c>
      <c r="D188" s="9">
        <v>0.4</v>
      </c>
      <c r="E188" s="11">
        <f>TRUNC(단가대비표!O20,0)</f>
        <v>0</v>
      </c>
      <c r="F188" s="11">
        <f>TRUNC(E188*D188, 0)</f>
        <v>0</v>
      </c>
      <c r="G188" s="11">
        <f>TRUNC(단가대비표!P20,0)</f>
        <v>262000</v>
      </c>
      <c r="H188" s="11">
        <f>TRUNC(G188*D188, 0)</f>
        <v>104800</v>
      </c>
      <c r="I188" s="11">
        <f>TRUNC(단가대비표!V20,0)</f>
        <v>0</v>
      </c>
      <c r="J188" s="11">
        <f>TRUNC(I188*D188, 0)</f>
        <v>0</v>
      </c>
      <c r="K188" s="11">
        <f>TRUNC(E188+G188+I188, 0)</f>
        <v>262000</v>
      </c>
      <c r="L188" s="11">
        <f>TRUNC(F188+H188+J188, 0)</f>
        <v>104800</v>
      </c>
      <c r="M188" s="8" t="s">
        <v>50</v>
      </c>
      <c r="N188" s="2" t="s">
        <v>79</v>
      </c>
      <c r="O188" s="2" t="s">
        <v>50</v>
      </c>
      <c r="P188" s="2" t="s">
        <v>50</v>
      </c>
      <c r="Q188" s="2" t="s">
        <v>167</v>
      </c>
      <c r="R188" s="2" t="s">
        <v>60</v>
      </c>
      <c r="S188" s="2" t="s">
        <v>60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50</v>
      </c>
      <c r="AS188" s="2" t="s">
        <v>50</v>
      </c>
      <c r="AT188" s="3"/>
      <c r="AU188" s="2" t="s">
        <v>169</v>
      </c>
      <c r="AV188" s="3">
        <v>88</v>
      </c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81</v>
      </c>
      <c r="B211" s="9"/>
      <c r="C211" s="9"/>
      <c r="D211" s="9"/>
      <c r="E211" s="9"/>
      <c r="F211" s="11">
        <f>SUM(F187:F210)</f>
        <v>88000</v>
      </c>
      <c r="G211" s="9"/>
      <c r="H211" s="11">
        <f>SUM(H187:H210)</f>
        <v>104800</v>
      </c>
      <c r="I211" s="9"/>
      <c r="J211" s="11">
        <f>SUM(J187:J210)</f>
        <v>0</v>
      </c>
      <c r="K211" s="9"/>
      <c r="L211" s="11">
        <f>SUM(L187:L210)</f>
        <v>192800</v>
      </c>
      <c r="M211" s="9"/>
      <c r="N211" t="s">
        <v>82</v>
      </c>
    </row>
    <row r="212" spans="1:48" ht="30" customHeight="1" x14ac:dyDescent="0.3">
      <c r="A212" s="8" t="s">
        <v>170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171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72</v>
      </c>
      <c r="B213" s="8" t="s">
        <v>73</v>
      </c>
      <c r="C213" s="8" t="s">
        <v>65</v>
      </c>
      <c r="D213" s="9">
        <v>9</v>
      </c>
      <c r="E213" s="11">
        <f>TRUNC(단가대비표!O18,0)</f>
        <v>11000</v>
      </c>
      <c r="F213" s="11">
        <f>TRUNC(E213*D213, 0)</f>
        <v>99000</v>
      </c>
      <c r="G213" s="11">
        <f>TRUNC(단가대비표!P18,0)</f>
        <v>0</v>
      </c>
      <c r="H213" s="11">
        <f>TRUNC(G213*D213, 0)</f>
        <v>0</v>
      </c>
      <c r="I213" s="11">
        <f>TRUNC(단가대비표!V18,0)</f>
        <v>0</v>
      </c>
      <c r="J213" s="11">
        <f>TRUNC(I213*D213, 0)</f>
        <v>0</v>
      </c>
      <c r="K213" s="11">
        <f>TRUNC(E213+G213+I213, 0)</f>
        <v>11000</v>
      </c>
      <c r="L213" s="11">
        <f>TRUNC(F213+H213+J213, 0)</f>
        <v>99000</v>
      </c>
      <c r="M213" s="8" t="s">
        <v>50</v>
      </c>
      <c r="N213" s="2" t="s">
        <v>74</v>
      </c>
      <c r="O213" s="2" t="s">
        <v>50</v>
      </c>
      <c r="P213" s="2" t="s">
        <v>50</v>
      </c>
      <c r="Q213" s="2" t="s">
        <v>171</v>
      </c>
      <c r="R213" s="2" t="s">
        <v>60</v>
      </c>
      <c r="S213" s="2" t="s">
        <v>60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50</v>
      </c>
      <c r="AS213" s="2" t="s">
        <v>50</v>
      </c>
      <c r="AT213" s="3"/>
      <c r="AU213" s="2" t="s">
        <v>172</v>
      </c>
      <c r="AV213" s="3">
        <v>90</v>
      </c>
    </row>
    <row r="214" spans="1:48" ht="30" customHeight="1" x14ac:dyDescent="0.3">
      <c r="A214" s="8" t="s">
        <v>76</v>
      </c>
      <c r="B214" s="8" t="s">
        <v>77</v>
      </c>
      <c r="C214" s="8" t="s">
        <v>78</v>
      </c>
      <c r="D214" s="9">
        <v>0.4</v>
      </c>
      <c r="E214" s="11">
        <f>TRUNC(단가대비표!O20,0)</f>
        <v>0</v>
      </c>
      <c r="F214" s="11">
        <f>TRUNC(E214*D214, 0)</f>
        <v>0</v>
      </c>
      <c r="G214" s="11">
        <f>TRUNC(단가대비표!P20,0)</f>
        <v>262000</v>
      </c>
      <c r="H214" s="11">
        <f>TRUNC(G214*D214, 0)</f>
        <v>104800</v>
      </c>
      <c r="I214" s="11">
        <f>TRUNC(단가대비표!V20,0)</f>
        <v>0</v>
      </c>
      <c r="J214" s="11">
        <f>TRUNC(I214*D214, 0)</f>
        <v>0</v>
      </c>
      <c r="K214" s="11">
        <f>TRUNC(E214+G214+I214, 0)</f>
        <v>262000</v>
      </c>
      <c r="L214" s="11">
        <f>TRUNC(F214+H214+J214, 0)</f>
        <v>104800</v>
      </c>
      <c r="M214" s="8" t="s">
        <v>50</v>
      </c>
      <c r="N214" s="2" t="s">
        <v>79</v>
      </c>
      <c r="O214" s="2" t="s">
        <v>50</v>
      </c>
      <c r="P214" s="2" t="s">
        <v>50</v>
      </c>
      <c r="Q214" s="2" t="s">
        <v>171</v>
      </c>
      <c r="R214" s="2" t="s">
        <v>60</v>
      </c>
      <c r="S214" s="2" t="s">
        <v>60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50</v>
      </c>
      <c r="AS214" s="2" t="s">
        <v>50</v>
      </c>
      <c r="AT214" s="3"/>
      <c r="AU214" s="2" t="s">
        <v>173</v>
      </c>
      <c r="AV214" s="3">
        <v>91</v>
      </c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81</v>
      </c>
      <c r="B237" s="9"/>
      <c r="C237" s="9"/>
      <c r="D237" s="9"/>
      <c r="E237" s="9"/>
      <c r="F237" s="11">
        <f>SUM(F213:F236)</f>
        <v>99000</v>
      </c>
      <c r="G237" s="9"/>
      <c r="H237" s="11">
        <f>SUM(H213:H236)</f>
        <v>104800</v>
      </c>
      <c r="I237" s="9"/>
      <c r="J237" s="11">
        <f>SUM(J213:J236)</f>
        <v>0</v>
      </c>
      <c r="K237" s="9"/>
      <c r="L237" s="11">
        <f>SUM(L213:L236)</f>
        <v>203800</v>
      </c>
      <c r="M237" s="9"/>
      <c r="N237" t="s">
        <v>82</v>
      </c>
    </row>
    <row r="238" spans="1:48" ht="30" customHeight="1" x14ac:dyDescent="0.3">
      <c r="A238" s="8" t="s">
        <v>174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175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72</v>
      </c>
      <c r="B239" s="8" t="s">
        <v>73</v>
      </c>
      <c r="C239" s="8" t="s">
        <v>65</v>
      </c>
      <c r="D239" s="9">
        <v>7</v>
      </c>
      <c r="E239" s="11">
        <f>TRUNC(단가대비표!O18,0)</f>
        <v>11000</v>
      </c>
      <c r="F239" s="11">
        <f>TRUNC(E239*D239, 0)</f>
        <v>77000</v>
      </c>
      <c r="G239" s="11">
        <f>TRUNC(단가대비표!P18,0)</f>
        <v>0</v>
      </c>
      <c r="H239" s="11">
        <f>TRUNC(G239*D239, 0)</f>
        <v>0</v>
      </c>
      <c r="I239" s="11">
        <f>TRUNC(단가대비표!V18,0)</f>
        <v>0</v>
      </c>
      <c r="J239" s="11">
        <f>TRUNC(I239*D239, 0)</f>
        <v>0</v>
      </c>
      <c r="K239" s="11">
        <f>TRUNC(E239+G239+I239, 0)</f>
        <v>11000</v>
      </c>
      <c r="L239" s="11">
        <f>TRUNC(F239+H239+J239, 0)</f>
        <v>77000</v>
      </c>
      <c r="M239" s="8" t="s">
        <v>50</v>
      </c>
      <c r="N239" s="2" t="s">
        <v>74</v>
      </c>
      <c r="O239" s="2" t="s">
        <v>50</v>
      </c>
      <c r="P239" s="2" t="s">
        <v>50</v>
      </c>
      <c r="Q239" s="2" t="s">
        <v>175</v>
      </c>
      <c r="R239" s="2" t="s">
        <v>60</v>
      </c>
      <c r="S239" s="2" t="s">
        <v>60</v>
      </c>
      <c r="T239" s="2" t="s">
        <v>61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50</v>
      </c>
      <c r="AS239" s="2" t="s">
        <v>50</v>
      </c>
      <c r="AT239" s="3"/>
      <c r="AU239" s="2" t="s">
        <v>176</v>
      </c>
      <c r="AV239" s="3">
        <v>93</v>
      </c>
    </row>
    <row r="240" spans="1:48" ht="30" customHeight="1" x14ac:dyDescent="0.3">
      <c r="A240" s="8" t="s">
        <v>76</v>
      </c>
      <c r="B240" s="8" t="s">
        <v>77</v>
      </c>
      <c r="C240" s="8" t="s">
        <v>78</v>
      </c>
      <c r="D240" s="9">
        <v>0.32</v>
      </c>
      <c r="E240" s="11">
        <f>TRUNC(단가대비표!O20,0)</f>
        <v>0</v>
      </c>
      <c r="F240" s="11">
        <f>TRUNC(E240*D240, 0)</f>
        <v>0</v>
      </c>
      <c r="G240" s="11">
        <f>TRUNC(단가대비표!P20,0)</f>
        <v>262000</v>
      </c>
      <c r="H240" s="11">
        <f>TRUNC(G240*D240, 0)</f>
        <v>83840</v>
      </c>
      <c r="I240" s="11">
        <f>TRUNC(단가대비표!V20,0)</f>
        <v>0</v>
      </c>
      <c r="J240" s="11">
        <f>TRUNC(I240*D240, 0)</f>
        <v>0</v>
      </c>
      <c r="K240" s="11">
        <f>TRUNC(E240+G240+I240, 0)</f>
        <v>262000</v>
      </c>
      <c r="L240" s="11">
        <f>TRUNC(F240+H240+J240, 0)</f>
        <v>83840</v>
      </c>
      <c r="M240" s="8" t="s">
        <v>50</v>
      </c>
      <c r="N240" s="2" t="s">
        <v>79</v>
      </c>
      <c r="O240" s="2" t="s">
        <v>50</v>
      </c>
      <c r="P240" s="2" t="s">
        <v>50</v>
      </c>
      <c r="Q240" s="2" t="s">
        <v>175</v>
      </c>
      <c r="R240" s="2" t="s">
        <v>60</v>
      </c>
      <c r="S240" s="2" t="s">
        <v>60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50</v>
      </c>
      <c r="AS240" s="2" t="s">
        <v>50</v>
      </c>
      <c r="AT240" s="3"/>
      <c r="AU240" s="2" t="s">
        <v>177</v>
      </c>
      <c r="AV240" s="3">
        <v>94</v>
      </c>
    </row>
    <row r="241" spans="1:13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3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3" ht="30" customHeight="1" x14ac:dyDescent="0.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13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3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13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3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3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3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13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13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13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13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3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3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3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81</v>
      </c>
      <c r="B263" s="9"/>
      <c r="C263" s="9"/>
      <c r="D263" s="9"/>
      <c r="E263" s="9"/>
      <c r="F263" s="11">
        <f>SUM(F239:F262)</f>
        <v>77000</v>
      </c>
      <c r="G263" s="9"/>
      <c r="H263" s="11">
        <f>SUM(H239:H262)</f>
        <v>83840</v>
      </c>
      <c r="I263" s="9"/>
      <c r="J263" s="11">
        <f>SUM(J239:J262)</f>
        <v>0</v>
      </c>
      <c r="K263" s="9"/>
      <c r="L263" s="11">
        <f>SUM(L239:L262)</f>
        <v>160840</v>
      </c>
      <c r="M263" s="9"/>
      <c r="N263" t="s">
        <v>82</v>
      </c>
    </row>
    <row r="264" spans="1:48" ht="30" customHeight="1" x14ac:dyDescent="0.3">
      <c r="A264" s="8" t="s">
        <v>179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180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56</v>
      </c>
      <c r="B265" s="8" t="s">
        <v>181</v>
      </c>
      <c r="C265" s="8" t="s">
        <v>58</v>
      </c>
      <c r="D265" s="9">
        <v>200</v>
      </c>
      <c r="E265" s="11">
        <f>TRUNC(단가대비표!O8,0)</f>
        <v>5500</v>
      </c>
      <c r="F265" s="11">
        <f>TRUNC(E265*D265, 0)</f>
        <v>1100000</v>
      </c>
      <c r="G265" s="11">
        <f>TRUNC(단가대비표!P8,0)</f>
        <v>0</v>
      </c>
      <c r="H265" s="11">
        <f>TRUNC(G265*D265, 0)</f>
        <v>0</v>
      </c>
      <c r="I265" s="11">
        <f>TRUNC(단가대비표!V8,0)</f>
        <v>0</v>
      </c>
      <c r="J265" s="11">
        <f>TRUNC(I265*D265, 0)</f>
        <v>0</v>
      </c>
      <c r="K265" s="11">
        <f t="shared" ref="K265:L269" si="29">TRUNC(E265+G265+I265, 0)</f>
        <v>5500</v>
      </c>
      <c r="L265" s="11">
        <f t="shared" si="29"/>
        <v>1100000</v>
      </c>
      <c r="M265" s="8" t="s">
        <v>50</v>
      </c>
      <c r="N265" s="2" t="s">
        <v>182</v>
      </c>
      <c r="O265" s="2" t="s">
        <v>50</v>
      </c>
      <c r="P265" s="2" t="s">
        <v>50</v>
      </c>
      <c r="Q265" s="2" t="s">
        <v>180</v>
      </c>
      <c r="R265" s="2" t="s">
        <v>60</v>
      </c>
      <c r="S265" s="2" t="s">
        <v>60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50</v>
      </c>
      <c r="AS265" s="2" t="s">
        <v>50</v>
      </c>
      <c r="AT265" s="3"/>
      <c r="AU265" s="2" t="s">
        <v>183</v>
      </c>
      <c r="AV265" s="3">
        <v>97</v>
      </c>
    </row>
    <row r="266" spans="1:48" ht="30" customHeight="1" x14ac:dyDescent="0.3">
      <c r="A266" s="8" t="s">
        <v>184</v>
      </c>
      <c r="B266" s="8" t="s">
        <v>185</v>
      </c>
      <c r="C266" s="8" t="s">
        <v>65</v>
      </c>
      <c r="D266" s="9">
        <v>6</v>
      </c>
      <c r="E266" s="11">
        <f>TRUNC(단가대비표!O9,0)</f>
        <v>18000</v>
      </c>
      <c r="F266" s="11">
        <f>TRUNC(E266*D266, 0)</f>
        <v>108000</v>
      </c>
      <c r="G266" s="11">
        <f>TRUNC(단가대비표!P9,0)</f>
        <v>0</v>
      </c>
      <c r="H266" s="11">
        <f>TRUNC(G266*D266, 0)</f>
        <v>0</v>
      </c>
      <c r="I266" s="11">
        <f>TRUNC(단가대비표!V9,0)</f>
        <v>0</v>
      </c>
      <c r="J266" s="11">
        <f>TRUNC(I266*D266, 0)</f>
        <v>0</v>
      </c>
      <c r="K266" s="11">
        <f t="shared" si="29"/>
        <v>18000</v>
      </c>
      <c r="L266" s="11">
        <f t="shared" si="29"/>
        <v>108000</v>
      </c>
      <c r="M266" s="8" t="s">
        <v>50</v>
      </c>
      <c r="N266" s="2" t="s">
        <v>186</v>
      </c>
      <c r="O266" s="2" t="s">
        <v>50</v>
      </c>
      <c r="P266" s="2" t="s">
        <v>50</v>
      </c>
      <c r="Q266" s="2" t="s">
        <v>180</v>
      </c>
      <c r="R266" s="2" t="s">
        <v>60</v>
      </c>
      <c r="S266" s="2" t="s">
        <v>60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50</v>
      </c>
      <c r="AS266" s="2" t="s">
        <v>50</v>
      </c>
      <c r="AT266" s="3"/>
      <c r="AU266" s="2" t="s">
        <v>187</v>
      </c>
      <c r="AV266" s="3">
        <v>98</v>
      </c>
    </row>
    <row r="267" spans="1:48" ht="30" customHeight="1" x14ac:dyDescent="0.3">
      <c r="A267" s="8" t="s">
        <v>188</v>
      </c>
      <c r="B267" s="8" t="s">
        <v>189</v>
      </c>
      <c r="C267" s="8" t="s">
        <v>65</v>
      </c>
      <c r="D267" s="9">
        <v>1</v>
      </c>
      <c r="E267" s="11">
        <f>TRUNC(단가대비표!O10,0)</f>
        <v>2584000</v>
      </c>
      <c r="F267" s="11">
        <f>TRUNC(E267*D267, 0)</f>
        <v>2584000</v>
      </c>
      <c r="G267" s="11">
        <f>TRUNC(단가대비표!P10,0)</f>
        <v>0</v>
      </c>
      <c r="H267" s="11">
        <f>TRUNC(G267*D267, 0)</f>
        <v>0</v>
      </c>
      <c r="I267" s="11">
        <f>TRUNC(단가대비표!V10,0)</f>
        <v>0</v>
      </c>
      <c r="J267" s="11">
        <f>TRUNC(I267*D267, 0)</f>
        <v>0</v>
      </c>
      <c r="K267" s="11">
        <f t="shared" si="29"/>
        <v>2584000</v>
      </c>
      <c r="L267" s="11">
        <f t="shared" si="29"/>
        <v>2584000</v>
      </c>
      <c r="M267" s="8" t="s">
        <v>50</v>
      </c>
      <c r="N267" s="2" t="s">
        <v>190</v>
      </c>
      <c r="O267" s="2" t="s">
        <v>50</v>
      </c>
      <c r="P267" s="2" t="s">
        <v>50</v>
      </c>
      <c r="Q267" s="2" t="s">
        <v>180</v>
      </c>
      <c r="R267" s="2" t="s">
        <v>60</v>
      </c>
      <c r="S267" s="2" t="s">
        <v>60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50</v>
      </c>
      <c r="AS267" s="2" t="s">
        <v>50</v>
      </c>
      <c r="AT267" s="3"/>
      <c r="AU267" s="2" t="s">
        <v>191</v>
      </c>
      <c r="AV267" s="3">
        <v>99</v>
      </c>
    </row>
    <row r="268" spans="1:48" ht="30" customHeight="1" x14ac:dyDescent="0.3">
      <c r="A268" s="8" t="s">
        <v>72</v>
      </c>
      <c r="B268" s="8" t="s">
        <v>73</v>
      </c>
      <c r="C268" s="8" t="s">
        <v>65</v>
      </c>
      <c r="D268" s="9">
        <v>7</v>
      </c>
      <c r="E268" s="11">
        <f>TRUNC(단가대비표!O18,0)</f>
        <v>11000</v>
      </c>
      <c r="F268" s="11">
        <f>TRUNC(E268*D268, 0)</f>
        <v>77000</v>
      </c>
      <c r="G268" s="11">
        <f>TRUNC(단가대비표!P18,0)</f>
        <v>0</v>
      </c>
      <c r="H268" s="11">
        <f>TRUNC(G268*D268, 0)</f>
        <v>0</v>
      </c>
      <c r="I268" s="11">
        <f>TRUNC(단가대비표!V18,0)</f>
        <v>0</v>
      </c>
      <c r="J268" s="11">
        <f>TRUNC(I268*D268, 0)</f>
        <v>0</v>
      </c>
      <c r="K268" s="11">
        <f t="shared" si="29"/>
        <v>11000</v>
      </c>
      <c r="L268" s="11">
        <f t="shared" si="29"/>
        <v>77000</v>
      </c>
      <c r="M268" s="8" t="s">
        <v>50</v>
      </c>
      <c r="N268" s="2" t="s">
        <v>74</v>
      </c>
      <c r="O268" s="2" t="s">
        <v>50</v>
      </c>
      <c r="P268" s="2" t="s">
        <v>50</v>
      </c>
      <c r="Q268" s="2" t="s">
        <v>180</v>
      </c>
      <c r="R268" s="2" t="s">
        <v>60</v>
      </c>
      <c r="S268" s="2" t="s">
        <v>60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50</v>
      </c>
      <c r="AS268" s="2" t="s">
        <v>50</v>
      </c>
      <c r="AT268" s="3"/>
      <c r="AU268" s="2" t="s">
        <v>192</v>
      </c>
      <c r="AV268" s="3">
        <v>102</v>
      </c>
    </row>
    <row r="269" spans="1:48" ht="30" customHeight="1" x14ac:dyDescent="0.3">
      <c r="A269" s="8" t="s">
        <v>76</v>
      </c>
      <c r="B269" s="8" t="s">
        <v>77</v>
      </c>
      <c r="C269" s="8" t="s">
        <v>78</v>
      </c>
      <c r="D269" s="9">
        <v>10.33</v>
      </c>
      <c r="E269" s="11">
        <f>TRUNC(단가대비표!O20,0)</f>
        <v>0</v>
      </c>
      <c r="F269" s="11">
        <f>TRUNC(E269*D269, 0)</f>
        <v>0</v>
      </c>
      <c r="G269" s="11">
        <f>TRUNC(단가대비표!P20,0)</f>
        <v>262000</v>
      </c>
      <c r="H269" s="11">
        <f>TRUNC(G269*D269, 0)</f>
        <v>2706460</v>
      </c>
      <c r="I269" s="11">
        <f>TRUNC(단가대비표!V20,0)</f>
        <v>0</v>
      </c>
      <c r="J269" s="11">
        <f>TRUNC(I269*D269, 0)</f>
        <v>0</v>
      </c>
      <c r="K269" s="11">
        <f t="shared" si="29"/>
        <v>262000</v>
      </c>
      <c r="L269" s="11">
        <f t="shared" si="29"/>
        <v>2706460</v>
      </c>
      <c r="M269" s="8" t="s">
        <v>50</v>
      </c>
      <c r="N269" s="2" t="s">
        <v>79</v>
      </c>
      <c r="O269" s="2" t="s">
        <v>50</v>
      </c>
      <c r="P269" s="2" t="s">
        <v>50</v>
      </c>
      <c r="Q269" s="2" t="s">
        <v>180</v>
      </c>
      <c r="R269" s="2" t="s">
        <v>60</v>
      </c>
      <c r="S269" s="2" t="s">
        <v>60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50</v>
      </c>
      <c r="AS269" s="2" t="s">
        <v>50</v>
      </c>
      <c r="AT269" s="3"/>
      <c r="AU269" s="2" t="s">
        <v>193</v>
      </c>
      <c r="AV269" s="3">
        <v>103</v>
      </c>
    </row>
    <row r="270" spans="1:48" ht="30" customHeight="1" x14ac:dyDescent="0.3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 x14ac:dyDescent="0.3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 x14ac:dyDescent="0.3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 x14ac:dyDescent="0.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 x14ac:dyDescent="0.3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81</v>
      </c>
      <c r="B289" s="9"/>
      <c r="C289" s="9"/>
      <c r="D289" s="9"/>
      <c r="E289" s="9"/>
      <c r="F289" s="11">
        <f>SUM(F265:F288)</f>
        <v>3869000</v>
      </c>
      <c r="G289" s="9"/>
      <c r="H289" s="11">
        <f>SUM(H265:H288)</f>
        <v>2706460</v>
      </c>
      <c r="I289" s="9"/>
      <c r="J289" s="11">
        <f>SUM(J265:J288)</f>
        <v>0</v>
      </c>
      <c r="K289" s="9"/>
      <c r="L289" s="11">
        <f>SUM(L265:L288)</f>
        <v>6575460</v>
      </c>
      <c r="M289" s="9"/>
      <c r="N289" t="s">
        <v>82</v>
      </c>
    </row>
    <row r="290" spans="1:48" ht="30" customHeight="1" x14ac:dyDescent="0.3">
      <c r="A290" s="8" t="s">
        <v>194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195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56</v>
      </c>
      <c r="B291" s="8" t="s">
        <v>181</v>
      </c>
      <c r="C291" s="8" t="s">
        <v>58</v>
      </c>
      <c r="D291" s="9">
        <v>140</v>
      </c>
      <c r="E291" s="11">
        <f>TRUNC(단가대비표!O8,0)</f>
        <v>5500</v>
      </c>
      <c r="F291" s="11">
        <f>TRUNC(E291*D291, 0)</f>
        <v>770000</v>
      </c>
      <c r="G291" s="11">
        <f>TRUNC(단가대비표!P8,0)</f>
        <v>0</v>
      </c>
      <c r="H291" s="11">
        <f>TRUNC(G291*D291, 0)</f>
        <v>0</v>
      </c>
      <c r="I291" s="11">
        <f>TRUNC(단가대비표!V8,0)</f>
        <v>0</v>
      </c>
      <c r="J291" s="11">
        <f>TRUNC(I291*D291, 0)</f>
        <v>0</v>
      </c>
      <c r="K291" s="11">
        <f t="shared" ref="K291:L295" si="30">TRUNC(E291+G291+I291, 0)</f>
        <v>5500</v>
      </c>
      <c r="L291" s="11">
        <f t="shared" si="30"/>
        <v>770000</v>
      </c>
      <c r="M291" s="8" t="s">
        <v>50</v>
      </c>
      <c r="N291" s="2" t="s">
        <v>182</v>
      </c>
      <c r="O291" s="2" t="s">
        <v>50</v>
      </c>
      <c r="P291" s="2" t="s">
        <v>50</v>
      </c>
      <c r="Q291" s="2" t="s">
        <v>195</v>
      </c>
      <c r="R291" s="2" t="s">
        <v>60</v>
      </c>
      <c r="S291" s="2" t="s">
        <v>60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50</v>
      </c>
      <c r="AS291" s="2" t="s">
        <v>50</v>
      </c>
      <c r="AT291" s="3"/>
      <c r="AU291" s="2" t="s">
        <v>196</v>
      </c>
      <c r="AV291" s="3">
        <v>105</v>
      </c>
    </row>
    <row r="292" spans="1:48" ht="30" customHeight="1" x14ac:dyDescent="0.3">
      <c r="A292" s="8" t="s">
        <v>184</v>
      </c>
      <c r="B292" s="8" t="s">
        <v>185</v>
      </c>
      <c r="C292" s="8" t="s">
        <v>65</v>
      </c>
      <c r="D292" s="9">
        <v>5</v>
      </c>
      <c r="E292" s="11">
        <f>TRUNC(단가대비표!O9,0)</f>
        <v>18000</v>
      </c>
      <c r="F292" s="11">
        <f>TRUNC(E292*D292, 0)</f>
        <v>90000</v>
      </c>
      <c r="G292" s="11">
        <f>TRUNC(단가대비표!P9,0)</f>
        <v>0</v>
      </c>
      <c r="H292" s="11">
        <f>TRUNC(G292*D292, 0)</f>
        <v>0</v>
      </c>
      <c r="I292" s="11">
        <f>TRUNC(단가대비표!V9,0)</f>
        <v>0</v>
      </c>
      <c r="J292" s="11">
        <f>TRUNC(I292*D292, 0)</f>
        <v>0</v>
      </c>
      <c r="K292" s="11">
        <f t="shared" si="30"/>
        <v>18000</v>
      </c>
      <c r="L292" s="11">
        <f t="shared" si="30"/>
        <v>90000</v>
      </c>
      <c r="M292" s="8" t="s">
        <v>50</v>
      </c>
      <c r="N292" s="2" t="s">
        <v>186</v>
      </c>
      <c r="O292" s="2" t="s">
        <v>50</v>
      </c>
      <c r="P292" s="2" t="s">
        <v>50</v>
      </c>
      <c r="Q292" s="2" t="s">
        <v>195</v>
      </c>
      <c r="R292" s="2" t="s">
        <v>60</v>
      </c>
      <c r="S292" s="2" t="s">
        <v>60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50</v>
      </c>
      <c r="AS292" s="2" t="s">
        <v>50</v>
      </c>
      <c r="AT292" s="3"/>
      <c r="AU292" s="2" t="s">
        <v>197</v>
      </c>
      <c r="AV292" s="3">
        <v>106</v>
      </c>
    </row>
    <row r="293" spans="1:48" ht="30" customHeight="1" x14ac:dyDescent="0.3">
      <c r="A293" s="8" t="s">
        <v>198</v>
      </c>
      <c r="B293" s="8" t="s">
        <v>199</v>
      </c>
      <c r="C293" s="8" t="s">
        <v>65</v>
      </c>
      <c r="D293" s="9">
        <v>1</v>
      </c>
      <c r="E293" s="11">
        <f>TRUNC(단가대비표!O11,0)</f>
        <v>1866000</v>
      </c>
      <c r="F293" s="11">
        <f>TRUNC(E293*D293, 0)</f>
        <v>1866000</v>
      </c>
      <c r="G293" s="11">
        <f>TRUNC(단가대비표!P11,0)</f>
        <v>0</v>
      </c>
      <c r="H293" s="11">
        <f>TRUNC(G293*D293, 0)</f>
        <v>0</v>
      </c>
      <c r="I293" s="11">
        <f>TRUNC(단가대비표!V11,0)</f>
        <v>0</v>
      </c>
      <c r="J293" s="11">
        <f>TRUNC(I293*D293, 0)</f>
        <v>0</v>
      </c>
      <c r="K293" s="11">
        <f t="shared" si="30"/>
        <v>1866000</v>
      </c>
      <c r="L293" s="11">
        <f t="shared" si="30"/>
        <v>1866000</v>
      </c>
      <c r="M293" s="8" t="s">
        <v>50</v>
      </c>
      <c r="N293" s="2" t="s">
        <v>200</v>
      </c>
      <c r="O293" s="2" t="s">
        <v>50</v>
      </c>
      <c r="P293" s="2" t="s">
        <v>50</v>
      </c>
      <c r="Q293" s="2" t="s">
        <v>195</v>
      </c>
      <c r="R293" s="2" t="s">
        <v>60</v>
      </c>
      <c r="S293" s="2" t="s">
        <v>60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50</v>
      </c>
      <c r="AS293" s="2" t="s">
        <v>50</v>
      </c>
      <c r="AT293" s="3"/>
      <c r="AU293" s="2" t="s">
        <v>201</v>
      </c>
      <c r="AV293" s="3">
        <v>100</v>
      </c>
    </row>
    <row r="294" spans="1:48" ht="30" customHeight="1" x14ac:dyDescent="0.3">
      <c r="A294" s="8" t="s">
        <v>72</v>
      </c>
      <c r="B294" s="8" t="s">
        <v>73</v>
      </c>
      <c r="C294" s="8" t="s">
        <v>65</v>
      </c>
      <c r="D294" s="9">
        <v>5</v>
      </c>
      <c r="E294" s="11">
        <f>TRUNC(단가대비표!O18,0)</f>
        <v>11000</v>
      </c>
      <c r="F294" s="11">
        <f>TRUNC(E294*D294, 0)</f>
        <v>55000</v>
      </c>
      <c r="G294" s="11">
        <f>TRUNC(단가대비표!P18,0)</f>
        <v>0</v>
      </c>
      <c r="H294" s="11">
        <f>TRUNC(G294*D294, 0)</f>
        <v>0</v>
      </c>
      <c r="I294" s="11">
        <f>TRUNC(단가대비표!V18,0)</f>
        <v>0</v>
      </c>
      <c r="J294" s="11">
        <f>TRUNC(I294*D294, 0)</f>
        <v>0</v>
      </c>
      <c r="K294" s="11">
        <f t="shared" si="30"/>
        <v>11000</v>
      </c>
      <c r="L294" s="11">
        <f t="shared" si="30"/>
        <v>55000</v>
      </c>
      <c r="M294" s="8" t="s">
        <v>50</v>
      </c>
      <c r="N294" s="2" t="s">
        <v>74</v>
      </c>
      <c r="O294" s="2" t="s">
        <v>50</v>
      </c>
      <c r="P294" s="2" t="s">
        <v>50</v>
      </c>
      <c r="Q294" s="2" t="s">
        <v>195</v>
      </c>
      <c r="R294" s="2" t="s">
        <v>60</v>
      </c>
      <c r="S294" s="2" t="s">
        <v>60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50</v>
      </c>
      <c r="AS294" s="2" t="s">
        <v>50</v>
      </c>
      <c r="AT294" s="3"/>
      <c r="AU294" s="2" t="s">
        <v>202</v>
      </c>
      <c r="AV294" s="3">
        <v>108</v>
      </c>
    </row>
    <row r="295" spans="1:48" ht="30" customHeight="1" x14ac:dyDescent="0.3">
      <c r="A295" s="8" t="s">
        <v>76</v>
      </c>
      <c r="B295" s="8" t="s">
        <v>77</v>
      </c>
      <c r="C295" s="8" t="s">
        <v>78</v>
      </c>
      <c r="D295" s="9">
        <v>6.15</v>
      </c>
      <c r="E295" s="11">
        <f>TRUNC(단가대비표!O20,0)</f>
        <v>0</v>
      </c>
      <c r="F295" s="11">
        <f>TRUNC(E295*D295, 0)</f>
        <v>0</v>
      </c>
      <c r="G295" s="11">
        <f>TRUNC(단가대비표!P20,0)</f>
        <v>262000</v>
      </c>
      <c r="H295" s="11">
        <f>TRUNC(G295*D295, 0)</f>
        <v>1611300</v>
      </c>
      <c r="I295" s="11">
        <f>TRUNC(단가대비표!V20,0)</f>
        <v>0</v>
      </c>
      <c r="J295" s="11">
        <f>TRUNC(I295*D295, 0)</f>
        <v>0</v>
      </c>
      <c r="K295" s="11">
        <f t="shared" si="30"/>
        <v>262000</v>
      </c>
      <c r="L295" s="11">
        <f t="shared" si="30"/>
        <v>1611300</v>
      </c>
      <c r="M295" s="8" t="s">
        <v>50</v>
      </c>
      <c r="N295" s="2" t="s">
        <v>79</v>
      </c>
      <c r="O295" s="2" t="s">
        <v>50</v>
      </c>
      <c r="P295" s="2" t="s">
        <v>50</v>
      </c>
      <c r="Q295" s="2" t="s">
        <v>195</v>
      </c>
      <c r="R295" s="2" t="s">
        <v>60</v>
      </c>
      <c r="S295" s="2" t="s">
        <v>60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50</v>
      </c>
      <c r="AS295" s="2" t="s">
        <v>50</v>
      </c>
      <c r="AT295" s="3"/>
      <c r="AU295" s="2" t="s">
        <v>203</v>
      </c>
      <c r="AV295" s="3">
        <v>107</v>
      </c>
    </row>
    <row r="296" spans="1:48" ht="30" customHeight="1" x14ac:dyDescent="0.3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</row>
    <row r="297" spans="1:48" ht="30" customHeight="1" x14ac:dyDescent="0.3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81</v>
      </c>
      <c r="B315" s="9"/>
      <c r="C315" s="9"/>
      <c r="D315" s="9"/>
      <c r="E315" s="9"/>
      <c r="F315" s="11">
        <f>SUM(F291:F314)</f>
        <v>2781000</v>
      </c>
      <c r="G315" s="9"/>
      <c r="H315" s="11">
        <f>SUM(H291:H314)</f>
        <v>1611300</v>
      </c>
      <c r="I315" s="9"/>
      <c r="J315" s="11">
        <f>SUM(J291:J314)</f>
        <v>0</v>
      </c>
      <c r="K315" s="9"/>
      <c r="L315" s="11">
        <f>SUM(L291:L314)</f>
        <v>4392300</v>
      </c>
      <c r="M315" s="9"/>
      <c r="N315" t="s">
        <v>82</v>
      </c>
    </row>
    <row r="316" spans="1:48" ht="30" customHeight="1" x14ac:dyDescent="0.3">
      <c r="A316" s="8" t="s">
        <v>204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205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206</v>
      </c>
      <c r="B317" s="8" t="s">
        <v>207</v>
      </c>
      <c r="C317" s="8" t="s">
        <v>65</v>
      </c>
      <c r="D317" s="9">
        <v>1</v>
      </c>
      <c r="E317" s="11">
        <f>TRUNC(단가대비표!O17,0)</f>
        <v>63000</v>
      </c>
      <c r="F317" s="11">
        <f>TRUNC(E317*D317, 0)</f>
        <v>63000</v>
      </c>
      <c r="G317" s="11">
        <f>TRUNC(단가대비표!P17,0)</f>
        <v>0</v>
      </c>
      <c r="H317" s="11">
        <f>TRUNC(G317*D317, 0)</f>
        <v>0</v>
      </c>
      <c r="I317" s="11">
        <f>TRUNC(단가대비표!V17,0)</f>
        <v>0</v>
      </c>
      <c r="J317" s="11">
        <f>TRUNC(I317*D317, 0)</f>
        <v>0</v>
      </c>
      <c r="K317" s="11">
        <f>TRUNC(E317+G317+I317, 0)</f>
        <v>63000</v>
      </c>
      <c r="L317" s="11">
        <f>TRUNC(F317+H317+J317, 0)</f>
        <v>63000</v>
      </c>
      <c r="M317" s="8" t="s">
        <v>50</v>
      </c>
      <c r="N317" s="2" t="s">
        <v>208</v>
      </c>
      <c r="O317" s="2" t="s">
        <v>50</v>
      </c>
      <c r="P317" s="2" t="s">
        <v>50</v>
      </c>
      <c r="Q317" s="2" t="s">
        <v>205</v>
      </c>
      <c r="R317" s="2" t="s">
        <v>60</v>
      </c>
      <c r="S317" s="2" t="s">
        <v>60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50</v>
      </c>
      <c r="AS317" s="2" t="s">
        <v>50</v>
      </c>
      <c r="AT317" s="3"/>
      <c r="AU317" s="2" t="s">
        <v>209</v>
      </c>
      <c r="AV317" s="3">
        <v>101</v>
      </c>
    </row>
    <row r="318" spans="1:48" ht="30" customHeight="1" x14ac:dyDescent="0.3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</row>
    <row r="319" spans="1:48" ht="30" customHeight="1" x14ac:dyDescent="0.3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14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14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14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14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14" ht="30" customHeight="1" x14ac:dyDescent="0.3">
      <c r="A341" s="8" t="s">
        <v>81</v>
      </c>
      <c r="B341" s="9"/>
      <c r="C341" s="9"/>
      <c r="D341" s="9"/>
      <c r="E341" s="9"/>
      <c r="F341" s="11">
        <f>SUM(F317:F340)</f>
        <v>63000</v>
      </c>
      <c r="G341" s="9"/>
      <c r="H341" s="11">
        <f>SUM(H317:H340)</f>
        <v>0</v>
      </c>
      <c r="I341" s="9"/>
      <c r="J341" s="11">
        <f>SUM(J317:J340)</f>
        <v>0</v>
      </c>
      <c r="K341" s="9"/>
      <c r="L341" s="11">
        <f>SUM(L317:L340)</f>
        <v>63000</v>
      </c>
      <c r="M341" s="9"/>
      <c r="N341" t="s">
        <v>82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65" right="0" top="0.39370078740157483" bottom="0.39370078740157483" header="0" footer="0"/>
  <pageSetup paperSize="9" scale="59" fitToHeight="0" orientation="landscape" r:id="rId1"/>
  <rowBreaks count="13" manualBreakCount="13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0"/>
  <sheetViews>
    <sheetView view="pageBreakPreview" topLeftCell="B1" zoomScale="60" zoomScaleNormal="100" workbookViewId="0">
      <selection activeCell="C30" sqref="C30"/>
    </sheetView>
  </sheetViews>
  <sheetFormatPr defaultRowHeight="16.5" x14ac:dyDescent="0.3"/>
  <cols>
    <col min="1" max="1" width="21.625" hidden="1" customWidth="1"/>
    <col min="2" max="2" width="22.75" bestFit="1" customWidth="1"/>
    <col min="3" max="3" width="30.5" bestFit="1" customWidth="1"/>
    <col min="4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13.875" bestFit="1" customWidth="1"/>
    <col min="14" max="14" width="6.625" bestFit="1" customWidth="1"/>
    <col min="15" max="15" width="13.875" bestFit="1" customWidth="1"/>
    <col min="16" max="16" width="11.625" bestFit="1" customWidth="1"/>
    <col min="17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148" t="s">
        <v>210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8"/>
      <c r="P1" s="148"/>
      <c r="Q1" s="148"/>
      <c r="R1" s="148"/>
      <c r="S1" s="148"/>
      <c r="T1" s="148"/>
      <c r="U1" s="148"/>
      <c r="V1" s="148"/>
      <c r="W1" s="148"/>
      <c r="X1" s="148"/>
    </row>
    <row r="2" spans="1:28" ht="30" customHeight="1" x14ac:dyDescent="0.3">
      <c r="A2" s="153" t="s">
        <v>331</v>
      </c>
      <c r="B2" s="153"/>
      <c r="C2" s="153"/>
      <c r="D2" s="153"/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3"/>
      <c r="T2" s="153"/>
      <c r="U2" s="153"/>
      <c r="V2" s="153"/>
      <c r="W2" s="153"/>
      <c r="X2" s="153"/>
    </row>
    <row r="3" spans="1:28" ht="30" customHeight="1" x14ac:dyDescent="0.3">
      <c r="A3" s="150" t="s">
        <v>211</v>
      </c>
      <c r="B3" s="150" t="s">
        <v>1</v>
      </c>
      <c r="C3" s="150" t="s">
        <v>212</v>
      </c>
      <c r="D3" s="150" t="s">
        <v>3</v>
      </c>
      <c r="E3" s="150" t="s">
        <v>5</v>
      </c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 t="s">
        <v>220</v>
      </c>
      <c r="Q3" s="150" t="s">
        <v>221</v>
      </c>
      <c r="R3" s="150"/>
      <c r="S3" s="150"/>
      <c r="T3" s="150"/>
      <c r="U3" s="150"/>
      <c r="V3" s="150"/>
      <c r="W3" s="150" t="s">
        <v>222</v>
      </c>
      <c r="X3" s="150" t="s">
        <v>11</v>
      </c>
      <c r="Y3" s="152" t="s">
        <v>223</v>
      </c>
      <c r="Z3" s="152" t="s">
        <v>224</v>
      </c>
      <c r="AA3" s="152" t="s">
        <v>225</v>
      </c>
      <c r="AB3" s="152" t="s">
        <v>47</v>
      </c>
    </row>
    <row r="4" spans="1:28" ht="30" customHeight="1" x14ac:dyDescent="0.3">
      <c r="A4" s="150"/>
      <c r="B4" s="150"/>
      <c r="C4" s="150"/>
      <c r="D4" s="150"/>
      <c r="E4" s="4" t="s">
        <v>213</v>
      </c>
      <c r="F4" s="4" t="s">
        <v>214</v>
      </c>
      <c r="G4" s="4" t="s">
        <v>215</v>
      </c>
      <c r="H4" s="4" t="s">
        <v>214</v>
      </c>
      <c r="I4" s="4" t="s">
        <v>216</v>
      </c>
      <c r="J4" s="4" t="s">
        <v>214</v>
      </c>
      <c r="K4" s="4" t="s">
        <v>217</v>
      </c>
      <c r="L4" s="4" t="s">
        <v>214</v>
      </c>
      <c r="M4" s="4" t="s">
        <v>218</v>
      </c>
      <c r="N4" s="4" t="s">
        <v>214</v>
      </c>
      <c r="O4" s="4" t="s">
        <v>219</v>
      </c>
      <c r="P4" s="150"/>
      <c r="Q4" s="4" t="s">
        <v>213</v>
      </c>
      <c r="R4" s="4" t="s">
        <v>215</v>
      </c>
      <c r="S4" s="4" t="s">
        <v>216</v>
      </c>
      <c r="T4" s="4" t="s">
        <v>217</v>
      </c>
      <c r="U4" s="4" t="s">
        <v>218</v>
      </c>
      <c r="V4" s="4" t="s">
        <v>219</v>
      </c>
      <c r="W4" s="150"/>
      <c r="X4" s="150"/>
      <c r="Y4" s="152"/>
      <c r="Z4" s="152"/>
      <c r="AA4" s="152"/>
      <c r="AB4" s="152"/>
    </row>
    <row r="5" spans="1:28" ht="30" customHeight="1" x14ac:dyDescent="0.3">
      <c r="A5" s="8" t="s">
        <v>87</v>
      </c>
      <c r="B5" s="8" t="s">
        <v>85</v>
      </c>
      <c r="C5" s="8" t="s">
        <v>86</v>
      </c>
      <c r="D5" s="12" t="s">
        <v>65</v>
      </c>
      <c r="E5" s="13">
        <v>0</v>
      </c>
      <c r="F5" s="8" t="s">
        <v>50</v>
      </c>
      <c r="G5" s="13">
        <v>0</v>
      </c>
      <c r="H5" s="8" t="s">
        <v>50</v>
      </c>
      <c r="I5" s="13">
        <v>0</v>
      </c>
      <c r="J5" s="8" t="s">
        <v>50</v>
      </c>
      <c r="K5" s="13">
        <v>0</v>
      </c>
      <c r="L5" s="8" t="s">
        <v>50</v>
      </c>
      <c r="M5" s="13">
        <v>7417000</v>
      </c>
      <c r="N5" s="8" t="s">
        <v>226</v>
      </c>
      <c r="O5" s="13">
        <f t="shared" ref="O5:O19" si="0">SMALL(E5:M5,COUNTIF(E5:M5,0)+1)</f>
        <v>7417000</v>
      </c>
      <c r="P5" s="13">
        <v>0</v>
      </c>
      <c r="Q5" s="13">
        <v>0</v>
      </c>
      <c r="R5" s="13">
        <v>0</v>
      </c>
      <c r="S5" s="13">
        <v>0</v>
      </c>
      <c r="T5" s="13">
        <v>0</v>
      </c>
      <c r="U5" s="13">
        <v>0</v>
      </c>
      <c r="V5" s="13">
        <v>0</v>
      </c>
      <c r="W5" s="8" t="s">
        <v>227</v>
      </c>
      <c r="X5" s="8" t="s">
        <v>50</v>
      </c>
      <c r="Y5" s="2" t="s">
        <v>50</v>
      </c>
      <c r="Z5" s="2" t="s">
        <v>50</v>
      </c>
      <c r="AA5" s="14"/>
      <c r="AB5" s="2" t="s">
        <v>50</v>
      </c>
    </row>
    <row r="6" spans="1:28" ht="30" customHeight="1" x14ac:dyDescent="0.3">
      <c r="A6" s="8" t="s">
        <v>91</v>
      </c>
      <c r="B6" s="8" t="s">
        <v>89</v>
      </c>
      <c r="C6" s="8" t="s">
        <v>90</v>
      </c>
      <c r="D6" s="12" t="s">
        <v>65</v>
      </c>
      <c r="E6" s="13">
        <v>0</v>
      </c>
      <c r="F6" s="8" t="s">
        <v>50</v>
      </c>
      <c r="G6" s="13">
        <v>0</v>
      </c>
      <c r="H6" s="8" t="s">
        <v>50</v>
      </c>
      <c r="I6" s="13">
        <v>0</v>
      </c>
      <c r="J6" s="8" t="s">
        <v>50</v>
      </c>
      <c r="K6" s="13">
        <v>0</v>
      </c>
      <c r="L6" s="8" t="s">
        <v>50</v>
      </c>
      <c r="M6" s="13">
        <v>2622000</v>
      </c>
      <c r="N6" s="8" t="s">
        <v>226</v>
      </c>
      <c r="O6" s="13">
        <f t="shared" si="0"/>
        <v>2622000</v>
      </c>
      <c r="P6" s="13">
        <v>0</v>
      </c>
      <c r="Q6" s="13">
        <v>0</v>
      </c>
      <c r="R6" s="13">
        <v>0</v>
      </c>
      <c r="S6" s="13">
        <v>0</v>
      </c>
      <c r="T6" s="13">
        <v>0</v>
      </c>
      <c r="U6" s="13">
        <v>0</v>
      </c>
      <c r="V6" s="13">
        <v>0</v>
      </c>
      <c r="W6" s="8" t="s">
        <v>228</v>
      </c>
      <c r="X6" s="8" t="s">
        <v>50</v>
      </c>
      <c r="Y6" s="2" t="s">
        <v>50</v>
      </c>
      <c r="Z6" s="2" t="s">
        <v>50</v>
      </c>
      <c r="AA6" s="14"/>
      <c r="AB6" s="2" t="s">
        <v>50</v>
      </c>
    </row>
    <row r="7" spans="1:28" ht="30" customHeight="1" x14ac:dyDescent="0.3">
      <c r="A7" s="8" t="s">
        <v>95</v>
      </c>
      <c r="B7" s="8" t="s">
        <v>93</v>
      </c>
      <c r="C7" s="8" t="s">
        <v>94</v>
      </c>
      <c r="D7" s="12" t="s">
        <v>65</v>
      </c>
      <c r="E7" s="13">
        <v>0</v>
      </c>
      <c r="F7" s="8" t="s">
        <v>50</v>
      </c>
      <c r="G7" s="13">
        <v>0</v>
      </c>
      <c r="H7" s="8" t="s">
        <v>50</v>
      </c>
      <c r="I7" s="13">
        <v>0</v>
      </c>
      <c r="J7" s="8" t="s">
        <v>50</v>
      </c>
      <c r="K7" s="13">
        <v>0</v>
      </c>
      <c r="L7" s="8" t="s">
        <v>50</v>
      </c>
      <c r="M7" s="13">
        <v>2468000</v>
      </c>
      <c r="N7" s="8" t="s">
        <v>226</v>
      </c>
      <c r="O7" s="13">
        <f t="shared" si="0"/>
        <v>2468000</v>
      </c>
      <c r="P7" s="13">
        <v>0</v>
      </c>
      <c r="Q7" s="13">
        <v>0</v>
      </c>
      <c r="R7" s="13">
        <v>0</v>
      </c>
      <c r="S7" s="13">
        <v>0</v>
      </c>
      <c r="T7" s="13">
        <v>0</v>
      </c>
      <c r="U7" s="13">
        <v>0</v>
      </c>
      <c r="V7" s="13">
        <v>0</v>
      </c>
      <c r="W7" s="8" t="s">
        <v>229</v>
      </c>
      <c r="X7" s="8" t="s">
        <v>50</v>
      </c>
      <c r="Y7" s="2" t="s">
        <v>50</v>
      </c>
      <c r="Z7" s="2" t="s">
        <v>50</v>
      </c>
      <c r="AA7" s="14"/>
      <c r="AB7" s="2" t="s">
        <v>50</v>
      </c>
    </row>
    <row r="8" spans="1:28" ht="30" customHeight="1" x14ac:dyDescent="0.3">
      <c r="A8" s="8" t="s">
        <v>182</v>
      </c>
      <c r="B8" s="8" t="s">
        <v>56</v>
      </c>
      <c r="C8" s="8" t="s">
        <v>181</v>
      </c>
      <c r="D8" s="12" t="s">
        <v>58</v>
      </c>
      <c r="E8" s="13">
        <v>0</v>
      </c>
      <c r="F8" s="8" t="s">
        <v>50</v>
      </c>
      <c r="G8" s="13">
        <v>0</v>
      </c>
      <c r="H8" s="8" t="s">
        <v>50</v>
      </c>
      <c r="I8" s="13">
        <v>0</v>
      </c>
      <c r="J8" s="8" t="s">
        <v>50</v>
      </c>
      <c r="K8" s="13">
        <v>0</v>
      </c>
      <c r="L8" s="8" t="s">
        <v>50</v>
      </c>
      <c r="M8" s="13">
        <v>5500</v>
      </c>
      <c r="N8" s="8" t="s">
        <v>226</v>
      </c>
      <c r="O8" s="13">
        <f t="shared" si="0"/>
        <v>5500</v>
      </c>
      <c r="P8" s="13">
        <v>0</v>
      </c>
      <c r="Q8" s="13">
        <v>0</v>
      </c>
      <c r="R8" s="13">
        <v>0</v>
      </c>
      <c r="S8" s="13">
        <v>0</v>
      </c>
      <c r="T8" s="13">
        <v>0</v>
      </c>
      <c r="U8" s="13">
        <v>0</v>
      </c>
      <c r="V8" s="13">
        <v>0</v>
      </c>
      <c r="W8" s="8" t="s">
        <v>230</v>
      </c>
      <c r="X8" s="8" t="s">
        <v>50</v>
      </c>
      <c r="Y8" s="2" t="s">
        <v>50</v>
      </c>
      <c r="Z8" s="2" t="s">
        <v>50</v>
      </c>
      <c r="AA8" s="14"/>
      <c r="AB8" s="2" t="s">
        <v>50</v>
      </c>
    </row>
    <row r="9" spans="1:28" ht="30" customHeight="1" x14ac:dyDescent="0.3">
      <c r="A9" s="8" t="s">
        <v>186</v>
      </c>
      <c r="B9" s="8" t="s">
        <v>184</v>
      </c>
      <c r="C9" s="8" t="s">
        <v>185</v>
      </c>
      <c r="D9" s="12" t="s">
        <v>65</v>
      </c>
      <c r="E9" s="13">
        <v>0</v>
      </c>
      <c r="F9" s="8" t="s">
        <v>50</v>
      </c>
      <c r="G9" s="13">
        <v>0</v>
      </c>
      <c r="H9" s="8" t="s">
        <v>50</v>
      </c>
      <c r="I9" s="13">
        <v>0</v>
      </c>
      <c r="J9" s="8" t="s">
        <v>50</v>
      </c>
      <c r="K9" s="13">
        <v>0</v>
      </c>
      <c r="L9" s="8" t="s">
        <v>50</v>
      </c>
      <c r="M9" s="13">
        <v>18000</v>
      </c>
      <c r="N9" s="8" t="s">
        <v>226</v>
      </c>
      <c r="O9" s="13">
        <f t="shared" si="0"/>
        <v>18000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8" t="s">
        <v>231</v>
      </c>
      <c r="X9" s="8" t="s">
        <v>50</v>
      </c>
      <c r="Y9" s="2" t="s">
        <v>50</v>
      </c>
      <c r="Z9" s="2" t="s">
        <v>50</v>
      </c>
      <c r="AA9" s="14"/>
      <c r="AB9" s="2" t="s">
        <v>50</v>
      </c>
    </row>
    <row r="10" spans="1:28" ht="30" customHeight="1" x14ac:dyDescent="0.3">
      <c r="A10" s="8" t="s">
        <v>190</v>
      </c>
      <c r="B10" s="8" t="s">
        <v>188</v>
      </c>
      <c r="C10" s="8" t="s">
        <v>189</v>
      </c>
      <c r="D10" s="12" t="s">
        <v>65</v>
      </c>
      <c r="E10" s="13">
        <v>0</v>
      </c>
      <c r="F10" s="8" t="s">
        <v>50</v>
      </c>
      <c r="G10" s="13">
        <v>0</v>
      </c>
      <c r="H10" s="8" t="s">
        <v>50</v>
      </c>
      <c r="I10" s="13">
        <v>0</v>
      </c>
      <c r="J10" s="8" t="s">
        <v>50</v>
      </c>
      <c r="K10" s="13">
        <v>0</v>
      </c>
      <c r="L10" s="8" t="s">
        <v>50</v>
      </c>
      <c r="M10" s="13">
        <v>2584000</v>
      </c>
      <c r="N10" s="8" t="s">
        <v>226</v>
      </c>
      <c r="O10" s="13">
        <f t="shared" si="0"/>
        <v>2584000</v>
      </c>
      <c r="P10" s="13">
        <v>0</v>
      </c>
      <c r="Q10" s="13">
        <v>0</v>
      </c>
      <c r="R10" s="13">
        <v>0</v>
      </c>
      <c r="S10" s="13">
        <v>0</v>
      </c>
      <c r="T10" s="13">
        <v>0</v>
      </c>
      <c r="U10" s="13">
        <v>0</v>
      </c>
      <c r="V10" s="13">
        <v>0</v>
      </c>
      <c r="W10" s="8" t="s">
        <v>232</v>
      </c>
      <c r="X10" s="8" t="s">
        <v>50</v>
      </c>
      <c r="Y10" s="2" t="s">
        <v>50</v>
      </c>
      <c r="Z10" s="2" t="s">
        <v>50</v>
      </c>
      <c r="AA10" s="14"/>
      <c r="AB10" s="2" t="s">
        <v>50</v>
      </c>
    </row>
    <row r="11" spans="1:28" ht="30" customHeight="1" x14ac:dyDescent="0.3">
      <c r="A11" s="8" t="s">
        <v>200</v>
      </c>
      <c r="B11" s="8" t="s">
        <v>198</v>
      </c>
      <c r="C11" s="8" t="s">
        <v>199</v>
      </c>
      <c r="D11" s="12" t="s">
        <v>65</v>
      </c>
      <c r="E11" s="13">
        <v>0</v>
      </c>
      <c r="F11" s="8" t="s">
        <v>50</v>
      </c>
      <c r="G11" s="13">
        <v>0</v>
      </c>
      <c r="H11" s="8" t="s">
        <v>50</v>
      </c>
      <c r="I11" s="13">
        <v>0</v>
      </c>
      <c r="J11" s="8" t="s">
        <v>50</v>
      </c>
      <c r="K11" s="13">
        <v>0</v>
      </c>
      <c r="L11" s="8" t="s">
        <v>50</v>
      </c>
      <c r="M11" s="13">
        <v>1866000</v>
      </c>
      <c r="N11" s="8" t="s">
        <v>226</v>
      </c>
      <c r="O11" s="13">
        <f t="shared" si="0"/>
        <v>1866000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8" t="s">
        <v>233</v>
      </c>
      <c r="X11" s="8" t="s">
        <v>50</v>
      </c>
      <c r="Y11" s="2" t="s">
        <v>50</v>
      </c>
      <c r="Z11" s="2" t="s">
        <v>50</v>
      </c>
      <c r="AA11" s="14"/>
      <c r="AB11" s="2" t="s">
        <v>50</v>
      </c>
    </row>
    <row r="12" spans="1:28" ht="30" customHeight="1" x14ac:dyDescent="0.3">
      <c r="A12" s="8" t="s">
        <v>158</v>
      </c>
      <c r="B12" s="8" t="s">
        <v>156</v>
      </c>
      <c r="C12" s="8" t="s">
        <v>157</v>
      </c>
      <c r="D12" s="12" t="s">
        <v>65</v>
      </c>
      <c r="E12" s="13">
        <v>0</v>
      </c>
      <c r="F12" s="8" t="s">
        <v>50</v>
      </c>
      <c r="G12" s="13">
        <v>0</v>
      </c>
      <c r="H12" s="8" t="s">
        <v>50</v>
      </c>
      <c r="I12" s="13">
        <v>0</v>
      </c>
      <c r="J12" s="8" t="s">
        <v>50</v>
      </c>
      <c r="K12" s="13">
        <v>0</v>
      </c>
      <c r="L12" s="8" t="s">
        <v>50</v>
      </c>
      <c r="M12" s="13">
        <v>2298000</v>
      </c>
      <c r="N12" s="8" t="s">
        <v>226</v>
      </c>
      <c r="O12" s="13">
        <f t="shared" si="0"/>
        <v>2298000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0</v>
      </c>
      <c r="V12" s="13">
        <v>0</v>
      </c>
      <c r="W12" s="8" t="s">
        <v>234</v>
      </c>
      <c r="X12" s="8" t="s">
        <v>50</v>
      </c>
      <c r="Y12" s="2" t="s">
        <v>50</v>
      </c>
      <c r="Z12" s="2" t="s">
        <v>50</v>
      </c>
      <c r="AA12" s="14"/>
      <c r="AB12" s="2" t="s">
        <v>50</v>
      </c>
    </row>
    <row r="13" spans="1:28" ht="30" customHeight="1" x14ac:dyDescent="0.3">
      <c r="A13" s="8" t="s">
        <v>59</v>
      </c>
      <c r="B13" s="8" t="s">
        <v>56</v>
      </c>
      <c r="C13" s="8" t="s">
        <v>57</v>
      </c>
      <c r="D13" s="12" t="s">
        <v>58</v>
      </c>
      <c r="E13" s="13">
        <v>0</v>
      </c>
      <c r="F13" s="8" t="s">
        <v>50</v>
      </c>
      <c r="G13" s="13">
        <v>0</v>
      </c>
      <c r="H13" s="8" t="s">
        <v>50</v>
      </c>
      <c r="I13" s="13">
        <v>0</v>
      </c>
      <c r="J13" s="8" t="s">
        <v>50</v>
      </c>
      <c r="K13" s="13">
        <v>0</v>
      </c>
      <c r="L13" s="8" t="s">
        <v>50</v>
      </c>
      <c r="M13" s="13">
        <v>4400</v>
      </c>
      <c r="N13" s="8" t="s">
        <v>226</v>
      </c>
      <c r="O13" s="13">
        <f t="shared" si="0"/>
        <v>4400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8" t="s">
        <v>235</v>
      </c>
      <c r="X13" s="8" t="s">
        <v>50</v>
      </c>
      <c r="Y13" s="2" t="s">
        <v>50</v>
      </c>
      <c r="Z13" s="2" t="s">
        <v>50</v>
      </c>
      <c r="AA13" s="14"/>
      <c r="AB13" s="2" t="s">
        <v>50</v>
      </c>
    </row>
    <row r="14" spans="1:28" ht="30" customHeight="1" x14ac:dyDescent="0.3">
      <c r="A14" s="8" t="s">
        <v>66</v>
      </c>
      <c r="B14" s="8" t="s">
        <v>63</v>
      </c>
      <c r="C14" s="8" t="s">
        <v>64</v>
      </c>
      <c r="D14" s="12" t="s">
        <v>65</v>
      </c>
      <c r="E14" s="13">
        <v>0</v>
      </c>
      <c r="F14" s="8" t="s">
        <v>50</v>
      </c>
      <c r="G14" s="13">
        <v>0</v>
      </c>
      <c r="H14" s="8" t="s">
        <v>50</v>
      </c>
      <c r="I14" s="13">
        <v>0</v>
      </c>
      <c r="J14" s="8" t="s">
        <v>50</v>
      </c>
      <c r="K14" s="13">
        <v>0</v>
      </c>
      <c r="L14" s="8" t="s">
        <v>50</v>
      </c>
      <c r="M14" s="13">
        <v>253000</v>
      </c>
      <c r="N14" s="8" t="s">
        <v>226</v>
      </c>
      <c r="O14" s="13">
        <f t="shared" si="0"/>
        <v>253000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0</v>
      </c>
      <c r="V14" s="13">
        <v>0</v>
      </c>
      <c r="W14" s="8" t="s">
        <v>236</v>
      </c>
      <c r="X14" s="8" t="s">
        <v>50</v>
      </c>
      <c r="Y14" s="2" t="s">
        <v>50</v>
      </c>
      <c r="Z14" s="2" t="s">
        <v>50</v>
      </c>
      <c r="AA14" s="14"/>
      <c r="AB14" s="2" t="s">
        <v>50</v>
      </c>
    </row>
    <row r="15" spans="1:28" ht="30" customHeight="1" x14ac:dyDescent="0.3">
      <c r="A15" s="8" t="s">
        <v>70</v>
      </c>
      <c r="B15" s="8" t="s">
        <v>68</v>
      </c>
      <c r="C15" s="8" t="s">
        <v>69</v>
      </c>
      <c r="D15" s="12" t="s">
        <v>65</v>
      </c>
      <c r="E15" s="13">
        <v>0</v>
      </c>
      <c r="F15" s="8" t="s">
        <v>50</v>
      </c>
      <c r="G15" s="13">
        <v>0</v>
      </c>
      <c r="H15" s="8" t="s">
        <v>50</v>
      </c>
      <c r="I15" s="13">
        <v>0</v>
      </c>
      <c r="J15" s="8" t="s">
        <v>50</v>
      </c>
      <c r="K15" s="13">
        <v>0</v>
      </c>
      <c r="L15" s="8" t="s">
        <v>50</v>
      </c>
      <c r="M15" s="13">
        <v>653000</v>
      </c>
      <c r="N15" s="8" t="s">
        <v>226</v>
      </c>
      <c r="O15" s="13">
        <f t="shared" si="0"/>
        <v>653000</v>
      </c>
      <c r="P15" s="13">
        <v>0</v>
      </c>
      <c r="Q15" s="13">
        <v>0</v>
      </c>
      <c r="R15" s="13">
        <v>0</v>
      </c>
      <c r="S15" s="13">
        <v>0</v>
      </c>
      <c r="T15" s="13">
        <v>0</v>
      </c>
      <c r="U15" s="13">
        <v>0</v>
      </c>
      <c r="V15" s="13">
        <v>0</v>
      </c>
      <c r="W15" s="8" t="s">
        <v>237</v>
      </c>
      <c r="X15" s="8" t="s">
        <v>50</v>
      </c>
      <c r="Y15" s="2" t="s">
        <v>50</v>
      </c>
      <c r="Z15" s="2" t="s">
        <v>50</v>
      </c>
      <c r="AA15" s="14"/>
      <c r="AB15" s="2" t="s">
        <v>50</v>
      </c>
    </row>
    <row r="16" spans="1:28" ht="30" customHeight="1" x14ac:dyDescent="0.3">
      <c r="A16" s="8" t="s">
        <v>102</v>
      </c>
      <c r="B16" s="8" t="s">
        <v>100</v>
      </c>
      <c r="C16" s="8" t="s">
        <v>101</v>
      </c>
      <c r="D16" s="12" t="s">
        <v>65</v>
      </c>
      <c r="E16" s="13">
        <v>0</v>
      </c>
      <c r="F16" s="8" t="s">
        <v>50</v>
      </c>
      <c r="G16" s="13">
        <v>0</v>
      </c>
      <c r="H16" s="8" t="s">
        <v>50</v>
      </c>
      <c r="I16" s="13">
        <v>0</v>
      </c>
      <c r="J16" s="8" t="s">
        <v>50</v>
      </c>
      <c r="K16" s="13">
        <v>0</v>
      </c>
      <c r="L16" s="8" t="s">
        <v>50</v>
      </c>
      <c r="M16" s="13">
        <v>9999000</v>
      </c>
      <c r="N16" s="8" t="s">
        <v>226</v>
      </c>
      <c r="O16" s="13">
        <f t="shared" si="0"/>
        <v>9999000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8" t="s">
        <v>238</v>
      </c>
      <c r="X16" s="8" t="s">
        <v>50</v>
      </c>
      <c r="Y16" s="2" t="s">
        <v>50</v>
      </c>
      <c r="Z16" s="2" t="s">
        <v>50</v>
      </c>
      <c r="AA16" s="14"/>
      <c r="AB16" s="2" t="s">
        <v>50</v>
      </c>
    </row>
    <row r="17" spans="1:28" ht="30" customHeight="1" x14ac:dyDescent="0.3">
      <c r="A17" s="8" t="s">
        <v>208</v>
      </c>
      <c r="B17" s="8" t="s">
        <v>206</v>
      </c>
      <c r="C17" s="8" t="s">
        <v>207</v>
      </c>
      <c r="D17" s="12" t="s">
        <v>65</v>
      </c>
      <c r="E17" s="13">
        <v>0</v>
      </c>
      <c r="F17" s="8" t="s">
        <v>50</v>
      </c>
      <c r="G17" s="13">
        <v>0</v>
      </c>
      <c r="H17" s="8" t="s">
        <v>50</v>
      </c>
      <c r="I17" s="13">
        <v>0</v>
      </c>
      <c r="J17" s="8" t="s">
        <v>50</v>
      </c>
      <c r="K17" s="13">
        <v>0</v>
      </c>
      <c r="L17" s="8" t="s">
        <v>50</v>
      </c>
      <c r="M17" s="13">
        <v>63000</v>
      </c>
      <c r="N17" s="8" t="s">
        <v>226</v>
      </c>
      <c r="O17" s="13">
        <f t="shared" si="0"/>
        <v>63000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8" t="s">
        <v>239</v>
      </c>
      <c r="X17" s="8" t="s">
        <v>50</v>
      </c>
      <c r="Y17" s="2" t="s">
        <v>50</v>
      </c>
      <c r="Z17" s="2" t="s">
        <v>50</v>
      </c>
      <c r="AA17" s="14"/>
      <c r="AB17" s="2" t="s">
        <v>50</v>
      </c>
    </row>
    <row r="18" spans="1:28" ht="30" customHeight="1" x14ac:dyDescent="0.3">
      <c r="A18" s="8" t="s">
        <v>74</v>
      </c>
      <c r="B18" s="8" t="s">
        <v>72</v>
      </c>
      <c r="C18" s="8" t="s">
        <v>73</v>
      </c>
      <c r="D18" s="12" t="s">
        <v>65</v>
      </c>
      <c r="E18" s="13">
        <v>0</v>
      </c>
      <c r="F18" s="8" t="s">
        <v>50</v>
      </c>
      <c r="G18" s="13">
        <v>0</v>
      </c>
      <c r="H18" s="8" t="s">
        <v>50</v>
      </c>
      <c r="I18" s="13">
        <v>0</v>
      </c>
      <c r="J18" s="8" t="s">
        <v>50</v>
      </c>
      <c r="K18" s="13">
        <v>0</v>
      </c>
      <c r="L18" s="8" t="s">
        <v>50</v>
      </c>
      <c r="M18" s="13">
        <v>11000</v>
      </c>
      <c r="N18" s="8" t="s">
        <v>226</v>
      </c>
      <c r="O18" s="13">
        <f t="shared" si="0"/>
        <v>11000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0</v>
      </c>
      <c r="V18" s="13">
        <v>0</v>
      </c>
      <c r="W18" s="8" t="s">
        <v>240</v>
      </c>
      <c r="X18" s="8" t="s">
        <v>50</v>
      </c>
      <c r="Y18" s="2" t="s">
        <v>50</v>
      </c>
      <c r="Z18" s="2" t="s">
        <v>50</v>
      </c>
      <c r="AA18" s="14"/>
      <c r="AB18" s="2" t="s">
        <v>50</v>
      </c>
    </row>
    <row r="19" spans="1:28" ht="30" customHeight="1" x14ac:dyDescent="0.3">
      <c r="A19" s="8" t="s">
        <v>107</v>
      </c>
      <c r="B19" s="8" t="s">
        <v>105</v>
      </c>
      <c r="C19" s="8" t="s">
        <v>106</v>
      </c>
      <c r="D19" s="12" t="s">
        <v>65</v>
      </c>
      <c r="E19" s="13">
        <v>0</v>
      </c>
      <c r="F19" s="8" t="s">
        <v>50</v>
      </c>
      <c r="G19" s="13">
        <v>0</v>
      </c>
      <c r="H19" s="8" t="s">
        <v>50</v>
      </c>
      <c r="I19" s="13">
        <v>0</v>
      </c>
      <c r="J19" s="8" t="s">
        <v>50</v>
      </c>
      <c r="K19" s="13">
        <v>0</v>
      </c>
      <c r="L19" s="8" t="s">
        <v>50</v>
      </c>
      <c r="M19" s="13">
        <v>129000</v>
      </c>
      <c r="N19" s="8" t="s">
        <v>226</v>
      </c>
      <c r="O19" s="13">
        <f t="shared" si="0"/>
        <v>129000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3">
        <v>0</v>
      </c>
      <c r="V19" s="13">
        <v>0</v>
      </c>
      <c r="W19" s="8" t="s">
        <v>241</v>
      </c>
      <c r="X19" s="8" t="s">
        <v>50</v>
      </c>
      <c r="Y19" s="2" t="s">
        <v>50</v>
      </c>
      <c r="Z19" s="2" t="s">
        <v>50</v>
      </c>
      <c r="AA19" s="14"/>
      <c r="AB19" s="2" t="s">
        <v>50</v>
      </c>
    </row>
    <row r="20" spans="1:28" ht="30" customHeight="1" x14ac:dyDescent="0.3">
      <c r="A20" s="8" t="s">
        <v>79</v>
      </c>
      <c r="B20" s="8" t="s">
        <v>76</v>
      </c>
      <c r="C20" s="8" t="s">
        <v>77</v>
      </c>
      <c r="D20" s="12" t="s">
        <v>78</v>
      </c>
      <c r="E20" s="13">
        <v>0</v>
      </c>
      <c r="F20" s="8" t="s">
        <v>50</v>
      </c>
      <c r="G20" s="13">
        <v>0</v>
      </c>
      <c r="H20" s="8" t="s">
        <v>50</v>
      </c>
      <c r="I20" s="13">
        <v>0</v>
      </c>
      <c r="J20" s="8" t="s">
        <v>50</v>
      </c>
      <c r="K20" s="13">
        <v>0</v>
      </c>
      <c r="L20" s="8" t="s">
        <v>50</v>
      </c>
      <c r="M20" s="13">
        <v>0</v>
      </c>
      <c r="N20" s="8" t="s">
        <v>50</v>
      </c>
      <c r="O20" s="13">
        <v>0</v>
      </c>
      <c r="P20" s="13">
        <v>262000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8" t="s">
        <v>242</v>
      </c>
      <c r="X20" s="8" t="s">
        <v>50</v>
      </c>
      <c r="Y20" s="2" t="s">
        <v>243</v>
      </c>
      <c r="Z20" s="2" t="s">
        <v>50</v>
      </c>
      <c r="AA20" s="14"/>
      <c r="AB20" s="2" t="s">
        <v>50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65" right="0" top="0.39370078740157483" bottom="0.39370078740157483" header="0" footer="0"/>
  <pageSetup paperSize="9" scale="52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244</v>
      </c>
    </row>
    <row r="2" spans="1:7" x14ac:dyDescent="0.3">
      <c r="A2" s="1" t="s">
        <v>245</v>
      </c>
      <c r="B2" t="s">
        <v>246</v>
      </c>
    </row>
    <row r="3" spans="1:7" x14ac:dyDescent="0.3">
      <c r="A3" s="1" t="s">
        <v>247</v>
      </c>
      <c r="B3" t="s">
        <v>248</v>
      </c>
    </row>
    <row r="4" spans="1:7" x14ac:dyDescent="0.3">
      <c r="A4" s="1" t="s">
        <v>249</v>
      </c>
      <c r="B4">
        <v>5</v>
      </c>
    </row>
    <row r="5" spans="1:7" x14ac:dyDescent="0.3">
      <c r="A5" s="1" t="s">
        <v>250</v>
      </c>
      <c r="B5">
        <v>5</v>
      </c>
    </row>
    <row r="6" spans="1:7" x14ac:dyDescent="0.3">
      <c r="A6" s="1" t="s">
        <v>251</v>
      </c>
      <c r="B6" t="s">
        <v>252</v>
      </c>
    </row>
    <row r="7" spans="1:7" x14ac:dyDescent="0.3">
      <c r="A7" s="1" t="s">
        <v>253</v>
      </c>
      <c r="B7" t="s">
        <v>246</v>
      </c>
      <c r="C7">
        <v>1</v>
      </c>
    </row>
    <row r="8" spans="1:7" x14ac:dyDescent="0.3">
      <c r="A8" s="1" t="s">
        <v>254</v>
      </c>
      <c r="B8" t="s">
        <v>246</v>
      </c>
      <c r="C8">
        <v>2</v>
      </c>
    </row>
    <row r="9" spans="1:7" x14ac:dyDescent="0.3">
      <c r="A9" s="1" t="s">
        <v>255</v>
      </c>
      <c r="B9" t="s">
        <v>213</v>
      </c>
      <c r="C9" t="s">
        <v>215</v>
      </c>
      <c r="D9" t="s">
        <v>216</v>
      </c>
      <c r="E9" t="s">
        <v>217</v>
      </c>
      <c r="F9" t="s">
        <v>218</v>
      </c>
      <c r="G9" t="s">
        <v>256</v>
      </c>
    </row>
    <row r="10" spans="1:7" x14ac:dyDescent="0.3">
      <c r="A10" s="1" t="s">
        <v>257</v>
      </c>
      <c r="B10">
        <v>1099</v>
      </c>
      <c r="C10">
        <v>0</v>
      </c>
      <c r="D10">
        <v>0</v>
      </c>
    </row>
    <row r="11" spans="1:7" x14ac:dyDescent="0.3">
      <c r="A11" s="1" t="s">
        <v>258</v>
      </c>
      <c r="B11" t="s">
        <v>259</v>
      </c>
      <c r="C11">
        <v>4</v>
      </c>
    </row>
    <row r="12" spans="1:7" x14ac:dyDescent="0.3">
      <c r="A12" s="1" t="s">
        <v>260</v>
      </c>
      <c r="B12" t="s">
        <v>259</v>
      </c>
      <c r="C12">
        <v>4</v>
      </c>
    </row>
    <row r="13" spans="1:7" x14ac:dyDescent="0.3">
      <c r="A13" s="1" t="s">
        <v>261</v>
      </c>
      <c r="B13" t="s">
        <v>259</v>
      </c>
      <c r="C13">
        <v>3</v>
      </c>
    </row>
    <row r="14" spans="1:7" x14ac:dyDescent="0.3">
      <c r="A14" s="1" t="s">
        <v>262</v>
      </c>
      <c r="B14" t="s">
        <v>246</v>
      </c>
      <c r="C14">
        <v>5</v>
      </c>
    </row>
    <row r="15" spans="1:7" x14ac:dyDescent="0.3">
      <c r="A15" s="1" t="s">
        <v>263</v>
      </c>
      <c r="B15" t="s">
        <v>264</v>
      </c>
      <c r="C15" t="s">
        <v>265</v>
      </c>
      <c r="D15" t="s">
        <v>265</v>
      </c>
      <c r="E15" t="s">
        <v>265</v>
      </c>
      <c r="F15">
        <v>1</v>
      </c>
    </row>
    <row r="16" spans="1:7" x14ac:dyDescent="0.3">
      <c r="A16" s="1" t="s">
        <v>266</v>
      </c>
      <c r="B16">
        <v>1.1100000000000001</v>
      </c>
      <c r="C16">
        <v>1.1200000000000001</v>
      </c>
    </row>
    <row r="17" spans="1:13" x14ac:dyDescent="0.3">
      <c r="A17" s="1" t="s">
        <v>267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268</v>
      </c>
      <c r="B18">
        <v>1.25</v>
      </c>
      <c r="C18">
        <v>1.071</v>
      </c>
    </row>
    <row r="19" spans="1:13" x14ac:dyDescent="0.3">
      <c r="A19" s="1" t="s">
        <v>269</v>
      </c>
    </row>
    <row r="20" spans="1:13" x14ac:dyDescent="0.3">
      <c r="A20" s="1" t="s">
        <v>270</v>
      </c>
      <c r="B20" s="1" t="s">
        <v>246</v>
      </c>
      <c r="C20">
        <v>1</v>
      </c>
    </row>
    <row r="21" spans="1:13" x14ac:dyDescent="0.3">
      <c r="A21" t="s">
        <v>271</v>
      </c>
      <c r="B21" t="s">
        <v>272</v>
      </c>
      <c r="C21" t="s">
        <v>273</v>
      </c>
    </row>
    <row r="22" spans="1:13" x14ac:dyDescent="0.3">
      <c r="A22">
        <v>1</v>
      </c>
      <c r="B22" s="1" t="s">
        <v>274</v>
      </c>
      <c r="C22" s="1" t="s">
        <v>275</v>
      </c>
    </row>
    <row r="23" spans="1:13" x14ac:dyDescent="0.3">
      <c r="A23">
        <v>2</v>
      </c>
      <c r="B23" s="1" t="s">
        <v>276</v>
      </c>
      <c r="C23" s="1" t="s">
        <v>277</v>
      </c>
    </row>
    <row r="24" spans="1:13" x14ac:dyDescent="0.3">
      <c r="A24">
        <v>3</v>
      </c>
      <c r="B24" s="1" t="s">
        <v>278</v>
      </c>
      <c r="C24" s="1" t="s">
        <v>279</v>
      </c>
    </row>
    <row r="25" spans="1:13" x14ac:dyDescent="0.3">
      <c r="A25">
        <v>4</v>
      </c>
      <c r="B25" s="1" t="s">
        <v>280</v>
      </c>
      <c r="C25" s="1" t="s">
        <v>281</v>
      </c>
    </row>
    <row r="26" spans="1:13" x14ac:dyDescent="0.3">
      <c r="A26">
        <v>5</v>
      </c>
      <c r="B26" s="1" t="s">
        <v>282</v>
      </c>
      <c r="C26" s="1" t="s">
        <v>50</v>
      </c>
    </row>
    <row r="27" spans="1:13" x14ac:dyDescent="0.3">
      <c r="A27">
        <v>6</v>
      </c>
      <c r="B27" s="1" t="s">
        <v>283</v>
      </c>
      <c r="C27" s="1" t="s">
        <v>50</v>
      </c>
    </row>
    <row r="28" spans="1:13" x14ac:dyDescent="0.3">
      <c r="A28">
        <v>7</v>
      </c>
      <c r="B28" s="1" t="s">
        <v>283</v>
      </c>
      <c r="C28" s="1" t="s">
        <v>50</v>
      </c>
    </row>
    <row r="29" spans="1:13" x14ac:dyDescent="0.3">
      <c r="A29">
        <v>8</v>
      </c>
      <c r="B29" s="1" t="s">
        <v>283</v>
      </c>
      <c r="C29" s="1" t="s">
        <v>50</v>
      </c>
    </row>
    <row r="30" spans="1:13" x14ac:dyDescent="0.3">
      <c r="A30">
        <v>9</v>
      </c>
      <c r="B30" s="1" t="s">
        <v>283</v>
      </c>
      <c r="C30" s="1" t="s">
        <v>50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2</vt:i4>
      </vt:variant>
    </vt:vector>
  </HeadingPairs>
  <TitlesOfParts>
    <vt:vector size="9" baseType="lpstr">
      <vt:lpstr>갑지</vt:lpstr>
      <vt:lpstr>기계원가</vt:lpstr>
      <vt:lpstr>공종별집계표</vt:lpstr>
      <vt:lpstr>공종별내역서</vt:lpstr>
      <vt:lpstr>단가대비표</vt:lpstr>
      <vt:lpstr> 공사설정 </vt:lpstr>
      <vt:lpstr>Sheet1</vt:lpstr>
      <vt:lpstr>갑지!Print_Area</vt:lpstr>
      <vt:lpstr>기계원가!Print_Area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남동현</dc:creator>
  <cp:lastModifiedBy>user</cp:lastModifiedBy>
  <cp:lastPrinted>2019-04-01T01:40:58Z</cp:lastPrinted>
  <dcterms:created xsi:type="dcterms:W3CDTF">2019-03-15T06:58:07Z</dcterms:created>
  <dcterms:modified xsi:type="dcterms:W3CDTF">2019-04-01T01:41:31Z</dcterms:modified>
</cp:coreProperties>
</file>