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년 발주\물품\20190214 가칭 강동고 교사신축공사 승강기및리프트 제조 구매\"/>
    </mc:Choice>
  </mc:AlternateContent>
  <bookViews>
    <workbookView xWindow="0" yWindow="0" windowWidth="19200" windowHeight="11475" firstSheet="4" activeTab="5"/>
  </bookViews>
  <sheets>
    <sheet name="작성요령" sheetId="17" state="hidden" r:id="rId1"/>
    <sheet name="유통물가(승강기1) 가격" sheetId="8" state="hidden" r:id="rId2"/>
    <sheet name="재료비 노무비 분리" sheetId="10" state="hidden" r:id="rId3"/>
    <sheet name="원가계산서(계산용)" sheetId="13" state="hidden" r:id="rId4"/>
    <sheet name="내역서" sheetId="15" r:id="rId5"/>
    <sheet name="원가계산서" sheetId="16" r:id="rId6"/>
    <sheet name=" 공사설정 " sheetId="2" state="hidden" r:id="rId7"/>
    <sheet name="Sheet1" sheetId="1" state="hidden" r:id="rId8"/>
  </sheets>
  <definedNames>
    <definedName name="_xlnm.Print_Area" localSheetId="4">내역서!$A$1:$M$35</definedName>
    <definedName name="_xlnm.Print_Area" localSheetId="3">'원가계산서(계산용)'!$A$1:$G$26</definedName>
    <definedName name="_xlnm.Print_Area" localSheetId="1">'유통물가(승강기1) 가격'!$A$1:$M$24</definedName>
    <definedName name="_xlnm.Print_Area" localSheetId="2">'재료비 노무비 분리'!$A$1:$M$36</definedName>
    <definedName name="_xlnm.Print_Titles" localSheetId="4">내역서!$1:$3</definedName>
    <definedName name="_xlnm.Print_Titles" localSheetId="5">원가계산서!$1:$3</definedName>
    <definedName name="_xlnm.Print_Titles" localSheetId="3">'원가계산서(계산용)'!$1:$3</definedName>
    <definedName name="_xlnm.Print_Titles" localSheetId="1">'유통물가(승강기1) 가격'!$1:$3</definedName>
    <definedName name="_xlnm.Print_Titles" localSheetId="2">'재료비 노무비 분리'!$1:$3</definedName>
  </definedNames>
  <calcPr calcId="162913"/>
</workbook>
</file>

<file path=xl/calcChain.xml><?xml version="1.0" encoding="utf-8"?>
<calcChain xmlns="http://schemas.openxmlformats.org/spreadsheetml/2006/main">
  <c r="G26" i="13" l="1"/>
  <c r="D8" i="15" l="1"/>
  <c r="D9" i="15"/>
  <c r="D10" i="15"/>
  <c r="D11" i="15"/>
  <c r="D12" i="15"/>
  <c r="D13" i="15"/>
  <c r="D14" i="15"/>
  <c r="D15" i="15"/>
  <c r="D16" i="15"/>
  <c r="A17" i="15" l="1"/>
  <c r="B17" i="15"/>
  <c r="C17" i="15"/>
  <c r="D17" i="15"/>
  <c r="A8" i="15"/>
  <c r="B8" i="15"/>
  <c r="C8" i="15"/>
  <c r="A9" i="15"/>
  <c r="B9" i="15"/>
  <c r="C9" i="15"/>
  <c r="A10" i="15"/>
  <c r="B10" i="15"/>
  <c r="C10" i="15"/>
  <c r="D17" i="10"/>
  <c r="C17" i="10"/>
  <c r="B17" i="10"/>
  <c r="A17" i="10"/>
  <c r="D8" i="10"/>
  <c r="D9" i="10"/>
  <c r="D10" i="10"/>
  <c r="C8" i="10"/>
  <c r="C9" i="10"/>
  <c r="C10" i="10"/>
  <c r="B8" i="10"/>
  <c r="B9" i="10"/>
  <c r="B10" i="10"/>
  <c r="A9" i="10"/>
  <c r="A10" i="10"/>
  <c r="A8" i="10"/>
  <c r="A11" i="10"/>
  <c r="B11" i="10"/>
  <c r="C11" i="10"/>
  <c r="D11" i="10"/>
  <c r="J11" i="10" s="1"/>
  <c r="A12" i="10"/>
  <c r="B12" i="10"/>
  <c r="C12" i="10"/>
  <c r="D12" i="10"/>
  <c r="A13" i="10"/>
  <c r="B13" i="10"/>
  <c r="C13" i="10"/>
  <c r="D13" i="10"/>
  <c r="A14" i="10"/>
  <c r="B14" i="10"/>
  <c r="C14" i="10"/>
  <c r="D14" i="10"/>
  <c r="A15" i="10"/>
  <c r="B15" i="10"/>
  <c r="C15" i="10"/>
  <c r="D15" i="10"/>
  <c r="J15" i="10" s="1"/>
  <c r="A16" i="10"/>
  <c r="B16" i="10"/>
  <c r="C16" i="10"/>
  <c r="D16" i="10"/>
  <c r="J16" i="10" s="1"/>
  <c r="J8" i="10"/>
  <c r="E17" i="8"/>
  <c r="F17" i="8" s="1"/>
  <c r="L17" i="8" s="1"/>
  <c r="E6" i="8"/>
  <c r="E7" i="8"/>
  <c r="E8" i="8"/>
  <c r="K8" i="8" s="1"/>
  <c r="E9" i="8"/>
  <c r="F9" i="8" s="1"/>
  <c r="L9" i="8" s="1"/>
  <c r="E10" i="8"/>
  <c r="K10" i="8" s="1"/>
  <c r="E11" i="8"/>
  <c r="E12" i="8"/>
  <c r="E13" i="8"/>
  <c r="E14" i="8"/>
  <c r="E15" i="8"/>
  <c r="E16" i="8"/>
  <c r="E5" i="8"/>
  <c r="F8" i="8" l="1"/>
  <c r="L8" i="8" s="1"/>
  <c r="G8" i="10"/>
  <c r="G17" i="10"/>
  <c r="F10" i="8"/>
  <c r="L10" i="8" s="1"/>
  <c r="E8" i="10"/>
  <c r="E17" i="10"/>
  <c r="F17" i="10" s="1"/>
  <c r="G10" i="10"/>
  <c r="E9" i="10"/>
  <c r="E10" i="10"/>
  <c r="G9" i="10"/>
  <c r="K8" i="10"/>
  <c r="F10" i="10"/>
  <c r="J12" i="10"/>
  <c r="H17" i="10"/>
  <c r="J17" i="10"/>
  <c r="F8" i="10"/>
  <c r="J14" i="10"/>
  <c r="J10" i="10"/>
  <c r="H10" i="10"/>
  <c r="J13" i="10"/>
  <c r="J9" i="10"/>
  <c r="K17" i="8"/>
  <c r="K9" i="8"/>
  <c r="B2" i="16"/>
  <c r="F12" i="16"/>
  <c r="F13" i="16"/>
  <c r="F14" i="16"/>
  <c r="F15" i="16"/>
  <c r="F16" i="16"/>
  <c r="F17" i="16"/>
  <c r="F18" i="16"/>
  <c r="F11" i="16"/>
  <c r="C16" i="15"/>
  <c r="B16" i="15"/>
  <c r="A16" i="15"/>
  <c r="C15" i="15"/>
  <c r="B15" i="15"/>
  <c r="A15" i="15"/>
  <c r="C14" i="15"/>
  <c r="B14" i="15"/>
  <c r="A14" i="15"/>
  <c r="C13" i="15"/>
  <c r="B13" i="15"/>
  <c r="A13" i="15"/>
  <c r="C12" i="15"/>
  <c r="B12" i="15"/>
  <c r="A12" i="15"/>
  <c r="C11" i="15"/>
  <c r="B11" i="15"/>
  <c r="A11" i="15"/>
  <c r="D7" i="15"/>
  <c r="J7" i="15" s="1"/>
  <c r="C7" i="15"/>
  <c r="B7" i="15"/>
  <c r="A7" i="15"/>
  <c r="D6" i="15"/>
  <c r="J6" i="15" s="1"/>
  <c r="C6" i="15"/>
  <c r="B6" i="15"/>
  <c r="A6" i="15"/>
  <c r="D5" i="15"/>
  <c r="C5" i="15"/>
  <c r="B5" i="15"/>
  <c r="A5" i="15"/>
  <c r="A4" i="15"/>
  <c r="A5" i="10"/>
  <c r="B5" i="10"/>
  <c r="C5" i="10"/>
  <c r="D5" i="10"/>
  <c r="A6" i="10"/>
  <c r="B6" i="10"/>
  <c r="C6" i="10"/>
  <c r="D6" i="10"/>
  <c r="J6" i="10" s="1"/>
  <c r="A7" i="10"/>
  <c r="B7" i="10"/>
  <c r="C7" i="10"/>
  <c r="D7" i="10"/>
  <c r="J7" i="10" s="1"/>
  <c r="A4" i="10"/>
  <c r="F9" i="10" l="1"/>
  <c r="K9" i="10"/>
  <c r="H8" i="10"/>
  <c r="H9" i="10"/>
  <c r="L9" i="10" s="1"/>
  <c r="K17" i="10"/>
  <c r="K10" i="10"/>
  <c r="L17" i="10"/>
  <c r="L8" i="10"/>
  <c r="L10" i="10"/>
  <c r="J5" i="15"/>
  <c r="J35" i="15" l="1"/>
  <c r="G6" i="10" l="1"/>
  <c r="G7" i="10"/>
  <c r="G11" i="10"/>
  <c r="G12" i="10"/>
  <c r="H12" i="10" s="1"/>
  <c r="G13" i="10"/>
  <c r="G14" i="10"/>
  <c r="G15" i="10"/>
  <c r="H15" i="10" s="1"/>
  <c r="G16" i="10"/>
  <c r="G5" i="10"/>
  <c r="E6" i="10"/>
  <c r="E7" i="10"/>
  <c r="E11" i="10"/>
  <c r="E12" i="10"/>
  <c r="E13" i="10"/>
  <c r="E14" i="10"/>
  <c r="E15" i="10"/>
  <c r="E16" i="10"/>
  <c r="E5" i="10"/>
  <c r="J5" i="10"/>
  <c r="F15" i="10" l="1"/>
  <c r="F16" i="10"/>
  <c r="F11" i="10"/>
  <c r="H16" i="10"/>
  <c r="L16" i="10" s="1"/>
  <c r="L15" i="10"/>
  <c r="H11" i="10"/>
  <c r="L11" i="10" s="1"/>
  <c r="F13" i="10"/>
  <c r="E6" i="15"/>
  <c r="F6" i="10"/>
  <c r="H14" i="10"/>
  <c r="G7" i="15"/>
  <c r="H7" i="15" s="1"/>
  <c r="H7" i="10"/>
  <c r="F14" i="10"/>
  <c r="L14" i="10" s="1"/>
  <c r="E7" i="15"/>
  <c r="F7" i="15" s="1"/>
  <c r="F7" i="10"/>
  <c r="L7" i="10" s="1"/>
  <c r="F12" i="10"/>
  <c r="L12" i="10" s="1"/>
  <c r="H13" i="10"/>
  <c r="G6" i="15"/>
  <c r="H6" i="15" s="1"/>
  <c r="H6" i="10"/>
  <c r="K7" i="10"/>
  <c r="K13" i="10"/>
  <c r="K6" i="10"/>
  <c r="K11" i="10"/>
  <c r="K14" i="10"/>
  <c r="K5" i="10"/>
  <c r="E5" i="15"/>
  <c r="H5" i="10"/>
  <c r="G5" i="15"/>
  <c r="H5" i="15" s="1"/>
  <c r="J35" i="10"/>
  <c r="K12" i="10"/>
  <c r="K15" i="10"/>
  <c r="K16" i="10"/>
  <c r="F5" i="10"/>
  <c r="H12" i="8"/>
  <c r="H16" i="8"/>
  <c r="H14" i="8"/>
  <c r="H6" i="8"/>
  <c r="J5" i="8"/>
  <c r="H13" i="8"/>
  <c r="J13" i="8"/>
  <c r="J12" i="8"/>
  <c r="H11" i="8"/>
  <c r="J11" i="8"/>
  <c r="J16" i="8"/>
  <c r="H15" i="8"/>
  <c r="J15" i="8"/>
  <c r="J14" i="8"/>
  <c r="H7" i="8"/>
  <c r="J7" i="8"/>
  <c r="J6" i="8"/>
  <c r="H5" i="8"/>
  <c r="L6" i="10" l="1"/>
  <c r="L7" i="15"/>
  <c r="K6" i="15"/>
  <c r="K7" i="15"/>
  <c r="F6" i="15"/>
  <c r="L6" i="15" s="1"/>
  <c r="L13" i="10"/>
  <c r="H35" i="15"/>
  <c r="H35" i="10"/>
  <c r="E8" i="13" s="1"/>
  <c r="E13" i="13" s="1"/>
  <c r="E15" i="13" s="1"/>
  <c r="L5" i="10"/>
  <c r="F35" i="10"/>
  <c r="E4" i="13" s="1"/>
  <c r="E7" i="13" s="1"/>
  <c r="F5" i="15"/>
  <c r="K5" i="15"/>
  <c r="J23" i="8"/>
  <c r="K6" i="8"/>
  <c r="F6" i="8"/>
  <c r="L6" i="8" s="1"/>
  <c r="K16" i="8"/>
  <c r="F16" i="8"/>
  <c r="L16" i="8" s="1"/>
  <c r="K7" i="8"/>
  <c r="F7" i="8"/>
  <c r="L7" i="8" s="1"/>
  <c r="K11" i="8"/>
  <c r="F11" i="8"/>
  <c r="L11" i="8" s="1"/>
  <c r="K14" i="8"/>
  <c r="F14" i="8"/>
  <c r="L14" i="8" s="1"/>
  <c r="K12" i="8"/>
  <c r="F12" i="8"/>
  <c r="L12" i="8" s="1"/>
  <c r="K5" i="8"/>
  <c r="F5" i="8"/>
  <c r="L5" i="8" s="1"/>
  <c r="K15" i="8"/>
  <c r="F15" i="8"/>
  <c r="L15" i="8" s="1"/>
  <c r="K13" i="8"/>
  <c r="F13" i="8"/>
  <c r="L13" i="8" s="1"/>
  <c r="H23" i="8"/>
  <c r="L35" i="10" l="1"/>
  <c r="E16" i="13"/>
  <c r="E9" i="13"/>
  <c r="E10" i="13" s="1"/>
  <c r="E11" i="13" s="1"/>
  <c r="E14" i="13"/>
  <c r="F35" i="15"/>
  <c r="L5" i="15"/>
  <c r="L35" i="15" s="1"/>
  <c r="F23" i="8"/>
  <c r="L23" i="8"/>
  <c r="E17" i="13" l="1"/>
  <c r="E12" i="13"/>
  <c r="E18" i="13"/>
  <c r="I26" i="16"/>
  <c r="I26" i="13"/>
  <c r="E19" i="13" l="1"/>
  <c r="E20" i="13" s="1"/>
  <c r="E23" i="13" l="1"/>
  <c r="E24" i="13" l="1"/>
  <c r="E25" i="13" s="1"/>
  <c r="E26" i="13" s="1"/>
  <c r="J26" i="13" s="1"/>
  <c r="I20" i="13" s="1"/>
  <c r="J20" i="13" s="1"/>
  <c r="J26" i="16"/>
  <c r="I20" i="16" s="1"/>
  <c r="J20" i="16" s="1"/>
</calcChain>
</file>

<file path=xl/sharedStrings.xml><?xml version="1.0" encoding="utf-8"?>
<sst xmlns="http://schemas.openxmlformats.org/spreadsheetml/2006/main" count="761" uniqueCount="216">
  <si>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</si>
  <si>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</si>
  <si>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</si>
  <si>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</si>
  <si>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</si>
  <si>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</si>
  <si>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</si>
  <si>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</si>
  <si>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</si>
  <si>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</si>
  <si>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</si>
  <si>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</si>
  <si>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</si>
  <si>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</si>
  <si>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</si>
  <si>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</si>
  <si>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</si>
  <si>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</si>
  <si>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</si>
  <si>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</si>
  <si>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</si>
  <si>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</si>
  <si>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</si>
  <si>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</si>
  <si>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</si>
  <si>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</si>
  <si>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</si>
  <si>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</si>
  <si>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</si>
  <si>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</si>
  <si>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</si>
  <si>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</si>
  <si>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</si>
  <si>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</si>
  <si>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</si>
  <si>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</si>
  <si>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</si>
  <si>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</si>
  <si>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</si>
  <si>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</si>
  <si>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</si>
  <si>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</si>
  <si>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</si>
  <si>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</si>
  <si>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</si>
  <si>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</si>
  <si>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</si>
  <si>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대</t>
  </si>
  <si>
    <t>F</t>
  </si>
  <si>
    <t>T</t>
  </si>
  <si>
    <t>[ 합           계 ]</t>
  </si>
  <si>
    <t>TOTAL</t>
  </si>
  <si>
    <t>조</t>
  </si>
  <si>
    <t>010306  승강기설치공사</t>
  </si>
  <si>
    <t>010306</t>
  </si>
  <si>
    <t>5BE96529D382852959590EF83652</t>
  </si>
  <si>
    <t>0103065BE96529D382852959590EF83652</t>
  </si>
  <si>
    <t>20인승 1개층 추가</t>
  </si>
  <si>
    <t>층</t>
  </si>
  <si>
    <t>5BE96529D382852959590EF83662</t>
  </si>
  <si>
    <t>0103065BE96529D382852959590EF83662</t>
  </si>
  <si>
    <t>방화도어</t>
  </si>
  <si>
    <t>5BE96529D382852959590EF83672</t>
  </si>
  <si>
    <t>0103065BE96529D382852959590EF83672</t>
  </si>
  <si>
    <t>5BE96529D382852959590EF83682</t>
  </si>
  <si>
    <t>0103065BE96529D382852959590EF83682</t>
  </si>
  <si>
    <t>5BE96529D382852959590EF83692</t>
  </si>
  <si>
    <t>0103065BE96529D382852959590EF83692</t>
  </si>
  <si>
    <t>5BE96529D382852959590EF82592</t>
  </si>
  <si>
    <t>0103065BE96529D382852959590EF82592</t>
  </si>
  <si>
    <t>5BE96529D382852959590EF82582</t>
  </si>
  <si>
    <t>0103065BE96529D382852959590EF82582</t>
  </si>
  <si>
    <t>15인승 1개층 추가</t>
  </si>
  <si>
    <t>5BE96529D382852959590EF825B2</t>
  </si>
  <si>
    <t>0103065BE96529D382852959590EF825B2</t>
  </si>
  <si>
    <t>5BE96529D382852959590EF825A2</t>
  </si>
  <si>
    <t>0103065BE96529D382852959590EF825A2</t>
  </si>
  <si>
    <t>비      고</t>
  </si>
  <si>
    <t>D9</t>
  </si>
  <si>
    <t>A</t>
  </si>
  <si>
    <t>코드</t>
  </si>
  <si>
    <t>C</t>
  </si>
  <si>
    <t>가격정보</t>
  </si>
  <si>
    <t>물가자료</t>
  </si>
  <si>
    <t>물가정보</t>
  </si>
  <si>
    <t>거래가격</t>
  </si>
  <si>
    <t>조사가격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</si>
  <si>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</si>
  <si>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</si>
  <si>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</si>
  <si>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</si>
  <si>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</si>
  <si>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</si>
  <si>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</si>
  <si>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</si>
  <si>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</si>
  <si>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</si>
  <si>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</si>
  <si>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</si>
  <si>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</si>
  <si>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</si>
  <si>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</si>
  <si>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</si>
  <si>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</si>
  <si>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</si>
  <si>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</si>
  <si>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</si>
  <si>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</si>
  <si>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</si>
  <si>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</si>
  <si>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</si>
  <si>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</si>
  <si>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</si>
  <si>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</si>
  <si>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</si>
  <si>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</si>
  <si>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</si>
  <si>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</si>
  <si>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</si>
  <si>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</si>
  <si>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</si>
  <si>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</si>
  <si>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TAB공사</t>
  </si>
  <si>
    <t>DA</t>
  </si>
  <si>
    <t>승객용 승강기(M.R.L.)</t>
    <phoneticPr fontId="6" type="noConversion"/>
  </si>
  <si>
    <t>20인승 x 2층 x 60m/min</t>
    <phoneticPr fontId="6" type="noConversion"/>
  </si>
  <si>
    <t>1개층 추가시</t>
    <phoneticPr fontId="6" type="noConversion"/>
  </si>
  <si>
    <t>20인승 방화도어 1개층 추가 시</t>
    <phoneticPr fontId="6" type="noConversion"/>
  </si>
  <si>
    <t>13인승 x 2층 x 60m/min</t>
    <phoneticPr fontId="6" type="noConversion"/>
  </si>
  <si>
    <t>13인승 1개층 추가</t>
    <phoneticPr fontId="6" type="noConversion"/>
  </si>
  <si>
    <t>13인승 방화도어 1개층 추가 시</t>
    <phoneticPr fontId="6" type="noConversion"/>
  </si>
  <si>
    <t>15인승 x 2층 x 60m/min</t>
    <phoneticPr fontId="6" type="noConversion"/>
  </si>
  <si>
    <t>15인승 방화도어 1개층 추가 시</t>
    <phoneticPr fontId="6" type="noConversion"/>
  </si>
  <si>
    <t>유통물가 18년 2월 승강기1(페이지 1152) 적용 가격</t>
    <phoneticPr fontId="6" type="noConversion"/>
  </si>
  <si>
    <t>직  접  재  료  비</t>
  </si>
  <si>
    <t>간  접  재  료  비</t>
  </si>
  <si>
    <t>작업설, 부산물(△)</t>
  </si>
  <si>
    <t>[ 소          계 ]</t>
  </si>
  <si>
    <t>직  접  노  무  비</t>
  </si>
  <si>
    <t>간  접  노  무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</si>
  <si>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</si>
  <si>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</si>
  <si>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</si>
  <si>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</si>
  <si>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</si>
  <si>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산업안전보건관리비</t>
  </si>
  <si>
    <t xml:space="preserve">        계</t>
  </si>
  <si>
    <t>일  반  관  리  비</t>
  </si>
  <si>
    <t>계 * 6%</t>
  </si>
  <si>
    <t>이              윤</t>
  </si>
  <si>
    <t>(노무비+경비+일반관리비) * 15%</t>
  </si>
  <si>
    <t>공   급    가   액</t>
  </si>
  <si>
    <t>부  가  가  치  세</t>
  </si>
  <si>
    <t>공급가액 * 10%</t>
  </si>
  <si>
    <t>도      급      액</t>
  </si>
  <si>
    <t>총   공   사    비</t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</si>
  <si>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</si>
  <si>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</si>
  <si>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</si>
  <si>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</si>
  <si>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</si>
  <si>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</si>
  <si>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A2</t>
  </si>
  <si>
    <t>AS</t>
  </si>
  <si>
    <t>B1</t>
  </si>
  <si>
    <t>노   무   비</t>
  </si>
  <si>
    <t>B2</t>
  </si>
  <si>
    <t>BS</t>
  </si>
  <si>
    <t>C4</t>
  </si>
  <si>
    <t>경        비</t>
  </si>
  <si>
    <t>C5</t>
  </si>
  <si>
    <t>C6</t>
  </si>
  <si>
    <t>C7</t>
  </si>
  <si>
    <t>CB</t>
  </si>
  <si>
    <t>CA</t>
  </si>
  <si>
    <t>CG</t>
  </si>
  <si>
    <t>CS</t>
  </si>
  <si>
    <t>S1</t>
  </si>
  <si>
    <t>D1</t>
  </si>
  <si>
    <t>D2</t>
  </si>
  <si>
    <t>DB</t>
  </si>
  <si>
    <t>DH</t>
  </si>
  <si>
    <t>S2</t>
  </si>
  <si>
    <r>
      <t>환 경</t>
    </r>
    <r>
      <rPr>
        <sz val="11"/>
        <color theme="1"/>
        <rFont val="굴림"/>
        <family val="2"/>
        <charset val="129"/>
      </rPr>
      <t xml:space="preserve"> 보 전 비</t>
    </r>
    <phoneticPr fontId="6" type="noConversion"/>
  </si>
  <si>
    <t>퇴직공제부금비</t>
    <phoneticPr fontId="6" type="noConversion"/>
  </si>
  <si>
    <t>직접노무비 3억 이상 적용</t>
    <phoneticPr fontId="6" type="noConversion"/>
  </si>
  <si>
    <r>
      <t>총 공사금액</t>
    </r>
    <r>
      <rPr>
        <sz val="11"/>
        <color theme="1"/>
        <rFont val="굴림"/>
        <family val="2"/>
        <charset val="129"/>
      </rPr>
      <t xml:space="preserve"> 4천만원 이상 적용</t>
    </r>
    <phoneticPr fontId="6" type="noConversion"/>
  </si>
  <si>
    <t>물 품 원 가 계 산 서</t>
    <phoneticPr fontId="6" type="noConversion"/>
  </si>
  <si>
    <t>공사기간 1개월 이상 적용</t>
    <phoneticPr fontId="6" type="noConversion"/>
  </si>
  <si>
    <t>비율조정하여 아래 "파란색 금액"과 "물품원가계산서총공사비" 를 동일하게 맞출것</t>
  </si>
  <si>
    <t>단 가 조 사 내 역 서</t>
    <phoneticPr fontId="6" type="noConversion"/>
  </si>
  <si>
    <t>"</t>
    <phoneticPr fontId="6" type="noConversion"/>
  </si>
  <si>
    <t>구성비 항목(붉은 글씨)에 F2키를 눌러 요율만 입력 하면 됨(금액 산식 손대지 말것, 자동계산 됨)</t>
    <phoneticPr fontId="6" type="noConversion"/>
  </si>
  <si>
    <t>재료비 73%, 노무비 27% 적용(관급자재 승강기 사양별 평균 비율)</t>
    <phoneticPr fontId="6" type="noConversion"/>
  </si>
  <si>
    <t>내 역 서</t>
    <phoneticPr fontId="6" type="noConversion"/>
  </si>
  <si>
    <r>
      <t>열</t>
    </r>
    <r>
      <rPr>
        <sz val="11"/>
        <color rgb="FFFF0000"/>
        <rFont val="굴림"/>
        <family val="3"/>
        <charset val="129"/>
      </rPr>
      <t xml:space="preserve"> </t>
    </r>
    <r>
      <rPr>
        <sz val="11"/>
        <color rgb="FFFF0000"/>
        <rFont val="굴림"/>
        <family val="2"/>
        <charset val="129"/>
      </rPr>
      <t>숨기기 할</t>
    </r>
    <r>
      <rPr>
        <sz val="11"/>
        <color rgb="FFFF0000"/>
        <rFont val="굴림"/>
        <family val="3"/>
        <charset val="129"/>
      </rPr>
      <t xml:space="preserve"> 것</t>
    </r>
    <phoneticPr fontId="6" type="noConversion"/>
  </si>
  <si>
    <t>17인승 x 2층 x 60m/min</t>
    <phoneticPr fontId="6" type="noConversion"/>
  </si>
  <si>
    <t>17인승 1개층 추가</t>
    <phoneticPr fontId="6" type="noConversion"/>
  </si>
  <si>
    <t>17인승 방화도어 1개층 추가 시</t>
    <phoneticPr fontId="6" type="noConversion"/>
  </si>
  <si>
    <t>단가</t>
    <phoneticPr fontId="6" type="noConversion"/>
  </si>
  <si>
    <t>320kg</t>
    <phoneticPr fontId="6" type="noConversion"/>
  </si>
  <si>
    <t>대</t>
    <phoneticPr fontId="6" type="noConversion"/>
  </si>
  <si>
    <t>부가세 포함</t>
    <phoneticPr fontId="6" type="noConversion"/>
  </si>
  <si>
    <t>물 품 원 가 계 산 서(계산용)</t>
    <phoneticPr fontId="6" type="noConversion"/>
  </si>
  <si>
    <t>각 시트별 붉은색 표시된 부분 수정 하면 됨</t>
    <phoneticPr fontId="6" type="noConversion"/>
  </si>
  <si>
    <t>순서</t>
    <phoneticPr fontId="6" type="noConversion"/>
  </si>
  <si>
    <t>"유통물가 가격"시트의 단가조사내역서 작성</t>
    <phoneticPr fontId="6" type="noConversion"/>
  </si>
  <si>
    <t>"재료비 노무비 분리" 시트의 노무비적용내역서 확인</t>
    <phoneticPr fontId="6" type="noConversion"/>
  </si>
  <si>
    <t>"원가계산서(계산용)" 시트의 비율 조정</t>
    <phoneticPr fontId="6" type="noConversion"/>
  </si>
  <si>
    <t>"내역서" 시트 금액 확인</t>
    <phoneticPr fontId="6" type="noConversion"/>
  </si>
  <si>
    <t>"원가계산서" 시트 금액 조정</t>
    <phoneticPr fontId="6" type="noConversion"/>
  </si>
  <si>
    <t>내역서 완료 후 "내역서", "원가계산서" 시트 제외한 나머지 시트는 숨기기 할 것</t>
    <phoneticPr fontId="6" type="noConversion"/>
  </si>
  <si>
    <t>휠체어리프트(계단겸용)</t>
    <phoneticPr fontId="6" type="noConversion"/>
  </si>
  <si>
    <t>공사명 : 가칭 강동고등학교 교사신축 승강기 구매 및 설치</t>
    <phoneticPr fontId="6" type="noConversion"/>
  </si>
  <si>
    <r>
      <t>경비 요율 적용 기준 : 201</t>
    </r>
    <r>
      <rPr>
        <sz val="11"/>
        <color theme="1"/>
        <rFont val="굴림"/>
        <family val="2"/>
        <charset val="129"/>
      </rPr>
      <t>9</t>
    </r>
    <r>
      <rPr>
        <sz val="11"/>
        <color theme="1"/>
        <rFont val="굴림"/>
        <family val="2"/>
        <charset val="129"/>
      </rPr>
      <t>.</t>
    </r>
    <r>
      <rPr>
        <sz val="11"/>
        <color theme="1"/>
        <rFont val="굴림"/>
        <family val="2"/>
        <charset val="129"/>
      </rPr>
      <t>1</t>
    </r>
    <r>
      <rPr>
        <sz val="11"/>
        <color theme="1"/>
        <rFont val="굴림"/>
        <family val="2"/>
        <charset val="129"/>
      </rPr>
      <t>.</t>
    </r>
    <r>
      <rPr>
        <sz val="11"/>
        <color theme="1"/>
        <rFont val="굴림"/>
        <family val="2"/>
        <charset val="129"/>
      </rPr>
      <t>7</t>
    </r>
    <r>
      <rPr>
        <sz val="11"/>
        <color theme="1"/>
        <rFont val="굴림"/>
        <family val="2"/>
        <charset val="129"/>
      </rPr>
      <t>.발표분</t>
    </r>
    <phoneticPr fontId="6" type="noConversion"/>
  </si>
  <si>
    <t>내 역 서(재료비, 노무비 분리)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</si>
</sst>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0.000%"/>
    <numFmt numFmtId="179" formatCode="&quot;직접노무비 * &quot;0.00%"/>
    <numFmt numFmtId="180" formatCode="&quot;노무비 * &quot;0.00%"/>
    <numFmt numFmtId="181" formatCode="&quot;건강보험료 * &quot;0.00%"/>
    <numFmt numFmtId="182" formatCode="[DBNum4]&quot;금액 : &quot;[$-412]General&quot;원&quot;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2"/>
      <charset val="129"/>
    </font>
    <font>
      <sz val="11"/>
      <color theme="1"/>
      <name val="굴림"/>
      <family val="2"/>
      <charset val="129"/>
    </font>
    <font>
      <sz val="11"/>
      <color theme="1"/>
      <name val="굴림"/>
      <family val="2"/>
      <charset val="129"/>
    </font>
    <font>
      <sz val="11"/>
      <color theme="1"/>
      <name val="굴림"/>
      <family val="2"/>
      <charset val="129"/>
    </font>
    <font>
      <sz val="11"/>
      <color theme="1"/>
      <name val="굴림"/>
      <family val="2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돋움체"/>
      <family val="3"/>
      <charset val="129"/>
    </font>
    <font>
      <b/>
      <u/>
      <sz val="16"/>
      <color theme="1"/>
      <name val="굴림"/>
      <family val="3"/>
      <charset val="129"/>
    </font>
    <font>
      <sz val="11"/>
      <color rgb="FFFF0000"/>
      <name val="굴림"/>
      <family val="2"/>
      <charset val="129"/>
    </font>
    <font>
      <sz val="11"/>
      <name val="돋움체"/>
      <family val="3"/>
      <charset val="129"/>
    </font>
    <font>
      <sz val="11"/>
      <name val="굴림"/>
      <family val="2"/>
      <charset val="129"/>
    </font>
    <font>
      <sz val="11"/>
      <color rgb="FF0070C0"/>
      <name val="굴림"/>
      <family val="2"/>
      <charset val="129"/>
    </font>
    <font>
      <sz val="11"/>
      <name val="맑은 고딕"/>
      <family val="2"/>
      <charset val="129"/>
      <scheme val="minor"/>
    </font>
    <font>
      <sz val="11"/>
      <color rgb="FFFF0000"/>
      <name val="굴림"/>
      <family val="3"/>
      <charset val="129"/>
    </font>
    <font>
      <b/>
      <u/>
      <sz val="20"/>
      <color theme="1"/>
      <name val="굴림"/>
      <family val="3"/>
      <charset val="129"/>
    </font>
    <font>
      <b/>
      <u/>
      <sz val="20"/>
      <color theme="1"/>
      <name val="돋움체"/>
      <family val="3"/>
      <charset val="129"/>
    </font>
    <font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quotePrefix="1" applyFont="1" applyBorder="1" applyAlignment="1">
      <alignment horizontal="left" vertical="center" wrapText="1" indent="2"/>
    </xf>
    <xf numFmtId="177" fontId="12" fillId="0" borderId="1" xfId="0" applyNumberFormat="1" applyFont="1" applyBorder="1" applyAlignment="1">
      <alignment vertical="center" wrapText="1"/>
    </xf>
    <xf numFmtId="0" fontId="5" fillId="0" borderId="0" xfId="3">
      <alignment vertical="center"/>
    </xf>
    <xf numFmtId="0" fontId="9" fillId="0" borderId="1" xfId="3" quotePrefix="1" applyFont="1" applyBorder="1" applyAlignment="1">
      <alignment horizontal="center" vertical="center" wrapText="1"/>
    </xf>
    <xf numFmtId="0" fontId="5" fillId="0" borderId="0" xfId="3" quotePrefix="1">
      <alignment vertical="center"/>
    </xf>
    <xf numFmtId="0" fontId="5" fillId="0" borderId="1" xfId="3" quotePrefix="1" applyFont="1" applyBorder="1" applyAlignment="1">
      <alignment horizontal="center" vertical="center" wrapText="1"/>
    </xf>
    <xf numFmtId="176" fontId="5" fillId="0" borderId="1" xfId="3" applyNumberFormat="1" applyFont="1" applyBorder="1" applyAlignment="1">
      <alignment vertical="center" wrapText="1"/>
    </xf>
    <xf numFmtId="0" fontId="5" fillId="0" borderId="1" xfId="3" quotePrefix="1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0" xfId="3" applyNumberForma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5" fillId="0" borderId="1" xfId="3" quotePrefix="1" applyFont="1" applyBorder="1" applyAlignment="1">
      <alignment vertical="center" wrapText="1"/>
    </xf>
    <xf numFmtId="0" fontId="5" fillId="0" borderId="1" xfId="3" quotePrefix="1" applyFont="1" applyBorder="1" applyAlignment="1">
      <alignment horizontal="center" vertical="center" wrapText="1"/>
    </xf>
    <xf numFmtId="0" fontId="9" fillId="0" borderId="1" xfId="3" quotePrefix="1" applyFont="1" applyBorder="1" applyAlignment="1">
      <alignment horizontal="center" vertical="center" wrapText="1"/>
    </xf>
    <xf numFmtId="43" fontId="5" fillId="0" borderId="0" xfId="3" applyNumberFormat="1">
      <alignment vertical="center"/>
    </xf>
    <xf numFmtId="0" fontId="4" fillId="0" borderId="0" xfId="3" applyFont="1">
      <alignment vertical="center"/>
    </xf>
    <xf numFmtId="178" fontId="5" fillId="0" borderId="0" xfId="2" applyNumberFormat="1" applyFont="1">
      <alignment vertical="center"/>
    </xf>
    <xf numFmtId="0" fontId="5" fillId="0" borderId="1" xfId="3" quotePrefix="1" applyFont="1" applyBorder="1" applyAlignment="1">
      <alignment horizontal="left" vertical="center" wrapText="1" indent="1"/>
    </xf>
    <xf numFmtId="179" fontId="5" fillId="0" borderId="1" xfId="3" quotePrefix="1" applyNumberFormat="1" applyFont="1" applyBorder="1" applyAlignment="1">
      <alignment horizontal="left" vertical="center" wrapText="1" indent="1"/>
    </xf>
    <xf numFmtId="0" fontId="3" fillId="0" borderId="1" xfId="3" quotePrefix="1" applyFont="1" applyBorder="1" applyAlignment="1">
      <alignment vertical="center" wrapText="1"/>
    </xf>
    <xf numFmtId="0" fontId="3" fillId="0" borderId="1" xfId="3" quotePrefix="1" applyFont="1" applyBorder="1" applyAlignment="1">
      <alignment horizontal="center" vertical="center" wrapText="1"/>
    </xf>
    <xf numFmtId="176" fontId="3" fillId="0" borderId="1" xfId="3" applyNumberFormat="1" applyFont="1" applyBorder="1" applyAlignment="1">
      <alignment vertical="center" wrapText="1"/>
    </xf>
    <xf numFmtId="176" fontId="3" fillId="0" borderId="1" xfId="3" applyNumberFormat="1" applyFont="1" applyBorder="1" applyAlignment="1">
      <alignment horizontal="left" vertical="center" wrapText="1"/>
    </xf>
    <xf numFmtId="176" fontId="18" fillId="0" borderId="1" xfId="3" applyNumberFormat="1" applyFont="1" applyBorder="1" applyAlignment="1">
      <alignment vertical="center" wrapText="1"/>
    </xf>
    <xf numFmtId="0" fontId="11" fillId="0" borderId="0" xfId="2" applyNumberFormat="1" applyFont="1" applyBorder="1" applyAlignment="1">
      <alignment horizontal="center" vertical="center"/>
    </xf>
    <xf numFmtId="41" fontId="19" fillId="0" borderId="0" xfId="1" applyFont="1">
      <alignment vertical="center"/>
    </xf>
    <xf numFmtId="0" fontId="20" fillId="0" borderId="0" xfId="2" applyNumberFormat="1" applyFont="1" applyBorder="1" applyAlignment="1">
      <alignment horizontal="left" vertical="center"/>
    </xf>
    <xf numFmtId="0" fontId="3" fillId="0" borderId="0" xfId="3" applyFont="1">
      <alignment vertical="center"/>
    </xf>
    <xf numFmtId="180" fontId="16" fillId="0" borderId="1" xfId="3" quotePrefix="1" applyNumberFormat="1" applyFont="1" applyBorder="1" applyAlignment="1">
      <alignment horizontal="left" vertical="center" wrapText="1" indent="1"/>
    </xf>
    <xf numFmtId="179" fontId="16" fillId="0" borderId="1" xfId="3" quotePrefix="1" applyNumberFormat="1" applyFont="1" applyBorder="1" applyAlignment="1">
      <alignment horizontal="left" vertical="center" wrapText="1" indent="1"/>
    </xf>
    <xf numFmtId="181" fontId="16" fillId="0" borderId="1" xfId="3" quotePrefix="1" applyNumberFormat="1" applyFont="1" applyBorder="1" applyAlignment="1">
      <alignment horizontal="left" vertical="center" wrapText="1" indent="1"/>
    </xf>
    <xf numFmtId="14" fontId="3" fillId="0" borderId="0" xfId="3" applyNumberFormat="1" applyFont="1" applyAlignment="1">
      <alignment horizontal="center" vertical="center"/>
    </xf>
    <xf numFmtId="10" fontId="5" fillId="0" borderId="0" xfId="3" applyNumberFormat="1">
      <alignment vertical="center"/>
    </xf>
    <xf numFmtId="0" fontId="12" fillId="0" borderId="1" xfId="0" applyFont="1" applyBorder="1" applyAlignment="1">
      <alignment vertical="center" wrapText="1"/>
    </xf>
    <xf numFmtId="41" fontId="16" fillId="0" borderId="0" xfId="1" applyFont="1">
      <alignment vertical="center"/>
    </xf>
    <xf numFmtId="0" fontId="11" fillId="2" borderId="0" xfId="2" applyNumberFormat="1" applyFont="1" applyFill="1" applyBorder="1" applyAlignment="1">
      <alignment horizontal="center" vertical="center"/>
    </xf>
    <xf numFmtId="180" fontId="18" fillId="0" borderId="1" xfId="3" quotePrefix="1" applyNumberFormat="1" applyFont="1" applyBorder="1" applyAlignment="1">
      <alignment horizontal="left" vertical="center" wrapText="1" indent="1"/>
    </xf>
    <xf numFmtId="179" fontId="18" fillId="0" borderId="1" xfId="3" quotePrefix="1" applyNumberFormat="1" applyFont="1" applyBorder="1" applyAlignment="1">
      <alignment horizontal="left" vertical="center" wrapText="1" indent="1"/>
    </xf>
    <xf numFmtId="181" fontId="18" fillId="0" borderId="1" xfId="3" quotePrefix="1" applyNumberFormat="1" applyFont="1" applyBorder="1" applyAlignment="1">
      <alignment horizontal="left" vertical="center" wrapText="1" indent="1"/>
    </xf>
    <xf numFmtId="0" fontId="16" fillId="0" borderId="0" xfId="3" applyFont="1" applyAlignment="1">
      <alignment horizontal="center" vertical="center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left" vertical="center" wrapText="1" indent="2"/>
    </xf>
    <xf numFmtId="177" fontId="24" fillId="0" borderId="1" xfId="0" applyNumberFormat="1" applyFont="1" applyBorder="1" applyAlignment="1">
      <alignment vertical="center" wrapText="1"/>
    </xf>
    <xf numFmtId="41" fontId="8" fillId="0" borderId="1" xfId="1" applyFont="1" applyBorder="1" applyAlignment="1">
      <alignment vertical="center" wrapText="1"/>
    </xf>
    <xf numFmtId="41" fontId="12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41" fontId="24" fillId="0" borderId="5" xfId="1" applyFont="1" applyFill="1" applyBorder="1" applyAlignment="1">
      <alignment vertical="center" wrapText="1"/>
    </xf>
    <xf numFmtId="41" fontId="12" fillId="0" borderId="1" xfId="1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41" fontId="12" fillId="0" borderId="1" xfId="1" applyFont="1" applyBorder="1" applyAlignment="1">
      <alignment horizontal="center" vertical="center" wrapText="1"/>
    </xf>
    <xf numFmtId="0" fontId="2" fillId="0" borderId="0" xfId="3" applyFont="1">
      <alignment vertical="center"/>
    </xf>
    <xf numFmtId="0" fontId="0" fillId="0" borderId="0" xfId="0" quotePrefix="1">
      <alignment vertical="center"/>
    </xf>
    <xf numFmtId="0" fontId="15" fillId="0" borderId="0" xfId="0" quotePrefix="1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5" fillId="0" borderId="1" xfId="3" quotePrefix="1" applyFont="1" applyBorder="1" applyAlignment="1">
      <alignment vertical="center" wrapText="1"/>
    </xf>
    <xf numFmtId="0" fontId="5" fillId="0" borderId="1" xfId="3" quotePrefix="1" applyFont="1" applyBorder="1" applyAlignment="1">
      <alignment horizontal="center" vertical="center" wrapText="1"/>
    </xf>
    <xf numFmtId="0" fontId="5" fillId="0" borderId="2" xfId="3" quotePrefix="1" applyFont="1" applyBorder="1" applyAlignment="1">
      <alignment vertical="center" wrapText="1"/>
    </xf>
    <xf numFmtId="0" fontId="5" fillId="0" borderId="3" xfId="3" quotePrefix="1" applyFont="1" applyBorder="1" applyAlignment="1">
      <alignment vertical="center" wrapText="1"/>
    </xf>
    <xf numFmtId="0" fontId="5" fillId="0" borderId="4" xfId="3" quotePrefix="1" applyFont="1" applyBorder="1" applyAlignment="1">
      <alignment vertical="center" wrapText="1"/>
    </xf>
    <xf numFmtId="0" fontId="13" fillId="0" borderId="0" xfId="3" applyFont="1" applyAlignment="1">
      <alignment horizontal="center" vertical="center"/>
    </xf>
    <xf numFmtId="0" fontId="14" fillId="0" borderId="0" xfId="3" quotePrefix="1" applyFont="1" applyAlignment="1">
      <alignment vertical="center"/>
    </xf>
    <xf numFmtId="0" fontId="9" fillId="0" borderId="0" xfId="3" applyFont="1" applyAlignment="1">
      <alignment horizontal="right" vertical="center"/>
    </xf>
    <xf numFmtId="0" fontId="9" fillId="0" borderId="1" xfId="3" quotePrefix="1" applyFont="1" applyBorder="1" applyAlignment="1">
      <alignment horizontal="center" vertical="center" wrapText="1"/>
    </xf>
    <xf numFmtId="0" fontId="5" fillId="0" borderId="1" xfId="3" quotePrefix="1" applyFont="1" applyBorder="1" applyAlignment="1">
      <alignment horizontal="distributed" vertical="center" wrapText="1"/>
    </xf>
    <xf numFmtId="0" fontId="22" fillId="0" borderId="0" xfId="0" quotePrefix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17" fillId="0" borderId="0" xfId="3" quotePrefix="1" applyFont="1" applyAlignment="1">
      <alignment vertical="center"/>
    </xf>
    <xf numFmtId="182" fontId="9" fillId="0" borderId="0" xfId="3" applyNumberFormat="1" applyFont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0"/>
  <sheetViews>
    <sheetView showGridLines="0" workbookViewId="0">
      <selection activeCell="B1" sqref="B1:G1"/>
    </sheetView>
  </sheetViews>
  <sheetFormatPr defaultRowHeight="24.75" customHeight="1"/>
  <cols>
    <col min="1" max="1" width="2.5" bestFit="1" customWidth="1"/>
  </cols>
  <sheetData>
    <row r="2" spans="1:2" ht="24.75" customHeight="1">
      <c r="B2" t="s">
        <v>204</v>
      </c>
    </row>
    <row r="4" spans="1:2" ht="24.75" customHeight="1">
      <c r="B4" t="s">
        <v>205</v>
      </c>
    </row>
    <row r="5" spans="1:2" ht="24.75" customHeight="1">
      <c r="A5">
        <v>1</v>
      </c>
      <c r="B5" t="s">
        <v>206</v>
      </c>
    </row>
    <row r="6" spans="1:2" ht="24.75" customHeight="1">
      <c r="A6">
        <v>2</v>
      </c>
      <c r="B6" t="s">
        <v>207</v>
      </c>
    </row>
    <row r="7" spans="1:2" ht="24.75" customHeight="1">
      <c r="A7">
        <v>3</v>
      </c>
      <c r="B7" t="s">
        <v>208</v>
      </c>
    </row>
    <row r="8" spans="1:2" ht="24.75" customHeight="1">
      <c r="A8">
        <v>4</v>
      </c>
      <c r="B8" t="s">
        <v>209</v>
      </c>
    </row>
    <row r="9" spans="1:2" ht="24.75" customHeight="1">
      <c r="A9">
        <v>5</v>
      </c>
      <c r="B9" t="s">
        <v>210</v>
      </c>
    </row>
    <row r="10" spans="1:2" ht="24.75" customHeight="1">
      <c r="A10">
        <v>6</v>
      </c>
      <c r="B10" t="s">
        <v>211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4"/>
  <sheetViews>
    <sheetView view="pageBreakPreview" zoomScaleSheetLayoutView="100" workbookViewId="0">
      <selection activeCell="B1" sqref="B1:G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3.875" bestFit="1" customWidth="1"/>
  </cols>
  <sheetData>
    <row r="1" spans="1:49" ht="30" customHeight="1">
      <c r="A1" s="62" t="s">
        <v>190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9" ht="30" customHeight="1">
      <c r="A2" s="63" t="s">
        <v>0</v>
      </c>
      <c r="B2" s="63" t="s">
        <v>1</v>
      </c>
      <c r="C2" s="63" t="s">
        <v>2</v>
      </c>
      <c r="D2" s="63" t="s">
        <v>3</v>
      </c>
      <c r="E2" s="63" t="s">
        <v>4</v>
      </c>
      <c r="F2" s="63"/>
      <c r="G2" s="63" t="s">
        <v>7</v>
      </c>
      <c r="H2" s="63"/>
      <c r="I2" s="63" t="s">
        <v>8</v>
      </c>
      <c r="J2" s="63"/>
      <c r="K2" s="63" t="s">
        <v>9</v>
      </c>
      <c r="L2" s="63"/>
      <c r="M2" s="63" t="s">
        <v>10</v>
      </c>
      <c r="N2" s="61" t="s">
        <v>15</v>
      </c>
      <c r="O2" s="61" t="s">
        <v>12</v>
      </c>
      <c r="P2" s="61" t="s">
        <v>16</v>
      </c>
      <c r="Q2" s="61" t="s">
        <v>11</v>
      </c>
      <c r="R2" s="61" t="s">
        <v>17</v>
      </c>
      <c r="S2" s="61" t="s">
        <v>18</v>
      </c>
      <c r="T2" s="61" t="s">
        <v>19</v>
      </c>
      <c r="U2" s="61" t="s">
        <v>20</v>
      </c>
      <c r="V2" s="61" t="s">
        <v>21</v>
      </c>
      <c r="W2" s="61" t="s">
        <v>22</v>
      </c>
      <c r="X2" s="61" t="s">
        <v>23</v>
      </c>
      <c r="Y2" s="61" t="s">
        <v>24</v>
      </c>
      <c r="Z2" s="61" t="s">
        <v>25</v>
      </c>
      <c r="AA2" s="61" t="s">
        <v>26</v>
      </c>
      <c r="AB2" s="61" t="s">
        <v>27</v>
      </c>
      <c r="AC2" s="61" t="s">
        <v>28</v>
      </c>
      <c r="AD2" s="61" t="s">
        <v>29</v>
      </c>
      <c r="AE2" s="61" t="s">
        <v>30</v>
      </c>
      <c r="AF2" s="61" t="s">
        <v>31</v>
      </c>
      <c r="AG2" s="61" t="s">
        <v>32</v>
      </c>
      <c r="AH2" s="61" t="s">
        <v>33</v>
      </c>
      <c r="AI2" s="61" t="s">
        <v>34</v>
      </c>
      <c r="AJ2" s="61" t="s">
        <v>35</v>
      </c>
      <c r="AK2" s="61" t="s">
        <v>36</v>
      </c>
      <c r="AL2" s="61" t="s">
        <v>37</v>
      </c>
      <c r="AM2" s="61" t="s">
        <v>38</v>
      </c>
      <c r="AN2" s="61" t="s">
        <v>39</v>
      </c>
      <c r="AO2" s="61" t="s">
        <v>40</v>
      </c>
      <c r="AP2" s="61" t="s">
        <v>41</v>
      </c>
      <c r="AQ2" s="61" t="s">
        <v>42</v>
      </c>
      <c r="AR2" s="61" t="s">
        <v>43</v>
      </c>
      <c r="AS2" s="61" t="s">
        <v>13</v>
      </c>
      <c r="AT2" s="61" t="s">
        <v>14</v>
      </c>
      <c r="AU2" s="61" t="s">
        <v>44</v>
      </c>
      <c r="AV2" s="61" t="s">
        <v>45</v>
      </c>
    </row>
    <row r="3" spans="1:49" ht="30" customHeight="1">
      <c r="A3" s="63"/>
      <c r="B3" s="63"/>
      <c r="C3" s="63"/>
      <c r="D3" s="63"/>
      <c r="E3" s="4" t="s">
        <v>5</v>
      </c>
      <c r="F3" s="4" t="s">
        <v>6</v>
      </c>
      <c r="G3" s="4" t="s">
        <v>5</v>
      </c>
      <c r="H3" s="4" t="s">
        <v>6</v>
      </c>
      <c r="I3" s="4" t="s">
        <v>5</v>
      </c>
      <c r="J3" s="4" t="s">
        <v>6</v>
      </c>
      <c r="K3" s="4" t="s">
        <v>5</v>
      </c>
      <c r="L3" s="4" t="s">
        <v>6</v>
      </c>
      <c r="M3" s="63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</row>
    <row r="4" spans="1:49" ht="30" customHeight="1">
      <c r="A4" s="5" t="s">
        <v>53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t="s">
        <v>199</v>
      </c>
    </row>
    <row r="5" spans="1:49" ht="30" customHeight="1">
      <c r="A5" s="50" t="s">
        <v>124</v>
      </c>
      <c r="B5" s="57" t="s">
        <v>125</v>
      </c>
      <c r="C5" s="58" t="s">
        <v>47</v>
      </c>
      <c r="D5" s="43"/>
      <c r="E5" s="11">
        <f>AW5*1.1</f>
        <v>57200000.000000007</v>
      </c>
      <c r="F5" s="7">
        <f t="shared" ref="F5:F17" si="0">TRUNC(E5*D5, 0)</f>
        <v>0</v>
      </c>
      <c r="G5" s="7"/>
      <c r="H5" s="7">
        <f t="shared" ref="H5:H16" si="1">TRUNC(G5*D5, 0)</f>
        <v>0</v>
      </c>
      <c r="I5" s="7"/>
      <c r="J5" s="7">
        <f t="shared" ref="J5:J16" si="2">TRUNC(I5*D5, 0)</f>
        <v>0</v>
      </c>
      <c r="K5" s="7">
        <f t="shared" ref="K5:K17" si="3">TRUNC(E5+G5+I5, 0)</f>
        <v>57200000</v>
      </c>
      <c r="L5" s="7">
        <f t="shared" ref="L5:L17" si="4">TRUNC(F5+H5+J5, 0)</f>
        <v>0</v>
      </c>
      <c r="M5" s="5" t="s">
        <v>202</v>
      </c>
      <c r="N5" s="2" t="s">
        <v>55</v>
      </c>
      <c r="O5" s="2" t="s">
        <v>46</v>
      </c>
      <c r="P5" s="2" t="s">
        <v>46</v>
      </c>
      <c r="Q5" s="2" t="s">
        <v>54</v>
      </c>
      <c r="R5" s="2" t="s">
        <v>48</v>
      </c>
      <c r="S5" s="2" t="s">
        <v>48</v>
      </c>
      <c r="T5" s="2" t="s">
        <v>49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46</v>
      </c>
      <c r="AS5" s="2" t="s">
        <v>46</v>
      </c>
      <c r="AT5" s="3"/>
      <c r="AU5" s="2" t="s">
        <v>56</v>
      </c>
      <c r="AV5" s="3">
        <v>1151</v>
      </c>
      <c r="AW5" s="52">
        <v>52000000</v>
      </c>
    </row>
    <row r="6" spans="1:49" ht="30" customHeight="1">
      <c r="A6" s="51" t="s">
        <v>126</v>
      </c>
      <c r="B6" s="57" t="s">
        <v>57</v>
      </c>
      <c r="C6" s="58" t="s">
        <v>58</v>
      </c>
      <c r="D6" s="43"/>
      <c r="E6" s="11">
        <f t="shared" ref="E6:E17" si="5">AW6*1.1</f>
        <v>1760000.0000000002</v>
      </c>
      <c r="F6" s="7">
        <f t="shared" si="0"/>
        <v>0</v>
      </c>
      <c r="G6" s="7"/>
      <c r="H6" s="7">
        <f t="shared" si="1"/>
        <v>0</v>
      </c>
      <c r="I6" s="7"/>
      <c r="J6" s="7">
        <f t="shared" si="2"/>
        <v>0</v>
      </c>
      <c r="K6" s="7">
        <f t="shared" si="3"/>
        <v>1760000</v>
      </c>
      <c r="L6" s="7">
        <f t="shared" si="4"/>
        <v>0</v>
      </c>
      <c r="M6" s="5" t="s">
        <v>202</v>
      </c>
      <c r="N6" s="2" t="s">
        <v>59</v>
      </c>
      <c r="O6" s="2" t="s">
        <v>46</v>
      </c>
      <c r="P6" s="2" t="s">
        <v>46</v>
      </c>
      <c r="Q6" s="2" t="s">
        <v>54</v>
      </c>
      <c r="R6" s="2" t="s">
        <v>48</v>
      </c>
      <c r="S6" s="2" t="s">
        <v>48</v>
      </c>
      <c r="T6" s="2" t="s">
        <v>49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46</v>
      </c>
      <c r="AS6" s="2" t="s">
        <v>46</v>
      </c>
      <c r="AT6" s="3"/>
      <c r="AU6" s="2" t="s">
        <v>60</v>
      </c>
      <c r="AV6" s="3">
        <v>1152</v>
      </c>
      <c r="AW6" s="52">
        <v>1600000</v>
      </c>
    </row>
    <row r="7" spans="1:49" ht="30" customHeight="1">
      <c r="A7" s="51" t="s">
        <v>61</v>
      </c>
      <c r="B7" s="57" t="s">
        <v>127</v>
      </c>
      <c r="C7" s="58" t="s">
        <v>52</v>
      </c>
      <c r="D7" s="43"/>
      <c r="E7" s="11">
        <f t="shared" si="5"/>
        <v>550000</v>
      </c>
      <c r="F7" s="7">
        <f t="shared" si="0"/>
        <v>0</v>
      </c>
      <c r="G7" s="7"/>
      <c r="H7" s="7">
        <f t="shared" si="1"/>
        <v>0</v>
      </c>
      <c r="I7" s="7"/>
      <c r="J7" s="7">
        <f t="shared" si="2"/>
        <v>0</v>
      </c>
      <c r="K7" s="7">
        <f t="shared" si="3"/>
        <v>550000</v>
      </c>
      <c r="L7" s="7">
        <f t="shared" si="4"/>
        <v>0</v>
      </c>
      <c r="M7" s="5" t="s">
        <v>202</v>
      </c>
      <c r="N7" s="2" t="s">
        <v>62</v>
      </c>
      <c r="O7" s="2" t="s">
        <v>46</v>
      </c>
      <c r="P7" s="2" t="s">
        <v>46</v>
      </c>
      <c r="Q7" s="2" t="s">
        <v>54</v>
      </c>
      <c r="R7" s="2" t="s">
        <v>48</v>
      </c>
      <c r="S7" s="2" t="s">
        <v>48</v>
      </c>
      <c r="T7" s="2" t="s">
        <v>49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46</v>
      </c>
      <c r="AS7" s="2" t="s">
        <v>46</v>
      </c>
      <c r="AT7" s="3"/>
      <c r="AU7" s="2" t="s">
        <v>63</v>
      </c>
      <c r="AV7" s="3">
        <v>1153</v>
      </c>
      <c r="AW7" s="52">
        <v>500000</v>
      </c>
    </row>
    <row r="8" spans="1:49" ht="30" customHeight="1">
      <c r="A8" s="50" t="s">
        <v>124</v>
      </c>
      <c r="B8" s="57" t="s">
        <v>196</v>
      </c>
      <c r="C8" s="58" t="s">
        <v>47</v>
      </c>
      <c r="D8" s="43">
        <v>1</v>
      </c>
      <c r="E8" s="11">
        <f t="shared" si="5"/>
        <v>49500000.000000007</v>
      </c>
      <c r="F8" s="7">
        <f t="shared" si="0"/>
        <v>49500000</v>
      </c>
      <c r="G8" s="7"/>
      <c r="H8" s="7"/>
      <c r="I8" s="7"/>
      <c r="J8" s="7"/>
      <c r="K8" s="7">
        <f t="shared" si="3"/>
        <v>49500000</v>
      </c>
      <c r="L8" s="7">
        <f t="shared" si="4"/>
        <v>49500000</v>
      </c>
      <c r="M8" s="5" t="s">
        <v>202</v>
      </c>
      <c r="N8" s="2"/>
      <c r="O8" s="2"/>
      <c r="P8" s="2"/>
      <c r="Q8" s="2"/>
      <c r="R8" s="2"/>
      <c r="S8" s="2"/>
      <c r="T8" s="2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/>
      <c r="AS8" s="2"/>
      <c r="AT8" s="3"/>
      <c r="AU8" s="2"/>
      <c r="AV8" s="3"/>
      <c r="AW8" s="52">
        <v>45000000</v>
      </c>
    </row>
    <row r="9" spans="1:49" ht="30" customHeight="1">
      <c r="A9" s="51" t="s">
        <v>126</v>
      </c>
      <c r="B9" s="57" t="s">
        <v>197</v>
      </c>
      <c r="C9" s="58" t="s">
        <v>58</v>
      </c>
      <c r="D9" s="43">
        <v>2</v>
      </c>
      <c r="E9" s="11">
        <f t="shared" si="5"/>
        <v>1650000.0000000002</v>
      </c>
      <c r="F9" s="7">
        <f t="shared" si="0"/>
        <v>3300000</v>
      </c>
      <c r="G9" s="7"/>
      <c r="H9" s="7"/>
      <c r="I9" s="7"/>
      <c r="J9" s="7"/>
      <c r="K9" s="7">
        <f t="shared" si="3"/>
        <v>1650000</v>
      </c>
      <c r="L9" s="7">
        <f t="shared" si="4"/>
        <v>3300000</v>
      </c>
      <c r="M9" s="5" t="s">
        <v>202</v>
      </c>
      <c r="N9" s="2"/>
      <c r="O9" s="2"/>
      <c r="P9" s="2"/>
      <c r="Q9" s="2"/>
      <c r="R9" s="2"/>
      <c r="S9" s="2"/>
      <c r="T9" s="2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/>
      <c r="AS9" s="2"/>
      <c r="AT9" s="3"/>
      <c r="AU9" s="2"/>
      <c r="AV9" s="3"/>
      <c r="AW9" s="52">
        <v>1500000</v>
      </c>
    </row>
    <row r="10" spans="1:49" ht="30" customHeight="1">
      <c r="A10" s="51" t="s">
        <v>61</v>
      </c>
      <c r="B10" s="57" t="s">
        <v>198</v>
      </c>
      <c r="C10" s="58" t="s">
        <v>52</v>
      </c>
      <c r="D10" s="43">
        <v>4</v>
      </c>
      <c r="E10" s="11">
        <f t="shared" si="5"/>
        <v>550000</v>
      </c>
      <c r="F10" s="7">
        <f t="shared" si="0"/>
        <v>2200000</v>
      </c>
      <c r="G10" s="7"/>
      <c r="H10" s="7"/>
      <c r="I10" s="7"/>
      <c r="J10" s="7"/>
      <c r="K10" s="7">
        <f t="shared" si="3"/>
        <v>550000</v>
      </c>
      <c r="L10" s="7">
        <f t="shared" si="4"/>
        <v>2200000</v>
      </c>
      <c r="M10" s="5" t="s">
        <v>202</v>
      </c>
      <c r="N10" s="2"/>
      <c r="O10" s="2"/>
      <c r="P10" s="2"/>
      <c r="Q10" s="2"/>
      <c r="R10" s="2"/>
      <c r="S10" s="2"/>
      <c r="T10" s="2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/>
      <c r="AS10" s="2"/>
      <c r="AT10" s="3"/>
      <c r="AU10" s="2"/>
      <c r="AV10" s="3"/>
      <c r="AW10" s="52">
        <v>500000</v>
      </c>
    </row>
    <row r="11" spans="1:49" ht="30" customHeight="1">
      <c r="A11" s="50" t="s">
        <v>124</v>
      </c>
      <c r="B11" s="57" t="s">
        <v>131</v>
      </c>
      <c r="C11" s="58" t="s">
        <v>47</v>
      </c>
      <c r="D11" s="43"/>
      <c r="E11" s="11">
        <f t="shared" si="5"/>
        <v>49500000.000000007</v>
      </c>
      <c r="F11" s="7">
        <f>TRUNC(E11*D11, 0)</f>
        <v>0</v>
      </c>
      <c r="G11" s="7"/>
      <c r="H11" s="7">
        <f>TRUNC(G11*D11, 0)</f>
        <v>0</v>
      </c>
      <c r="I11" s="7"/>
      <c r="J11" s="7">
        <f>TRUNC(I11*D11, 0)</f>
        <v>0</v>
      </c>
      <c r="K11" s="7">
        <f t="shared" ref="K11:K13" si="6">TRUNC(E11+G11+I11, 0)</f>
        <v>49500000</v>
      </c>
      <c r="L11" s="7">
        <f t="shared" si="4"/>
        <v>0</v>
      </c>
      <c r="M11" s="5" t="s">
        <v>202</v>
      </c>
      <c r="N11" s="2" t="s">
        <v>70</v>
      </c>
      <c r="O11" s="2" t="s">
        <v>46</v>
      </c>
      <c r="P11" s="2" t="s">
        <v>46</v>
      </c>
      <c r="Q11" s="2" t="s">
        <v>54</v>
      </c>
      <c r="R11" s="2" t="s">
        <v>48</v>
      </c>
      <c r="S11" s="2" t="s">
        <v>48</v>
      </c>
      <c r="T11" s="2" t="s">
        <v>49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46</v>
      </c>
      <c r="AS11" s="2" t="s">
        <v>46</v>
      </c>
      <c r="AT11" s="3"/>
      <c r="AU11" s="2" t="s">
        <v>71</v>
      </c>
      <c r="AV11" s="3">
        <v>1157</v>
      </c>
      <c r="AW11" s="52">
        <v>45000000</v>
      </c>
    </row>
    <row r="12" spans="1:49" ht="30" customHeight="1">
      <c r="A12" s="51" t="s">
        <v>126</v>
      </c>
      <c r="B12" s="57" t="s">
        <v>72</v>
      </c>
      <c r="C12" s="58" t="s">
        <v>58</v>
      </c>
      <c r="D12" s="43"/>
      <c r="E12" s="11">
        <f t="shared" si="5"/>
        <v>1650000.0000000002</v>
      </c>
      <c r="F12" s="7">
        <f>TRUNC(E12*D12, 0)</f>
        <v>0</v>
      </c>
      <c r="G12" s="7"/>
      <c r="H12" s="7">
        <f>TRUNC(G12*D12, 0)</f>
        <v>0</v>
      </c>
      <c r="I12" s="7"/>
      <c r="J12" s="7">
        <f>TRUNC(I12*D12, 0)</f>
        <v>0</v>
      </c>
      <c r="K12" s="7">
        <f t="shared" si="6"/>
        <v>1650000</v>
      </c>
      <c r="L12" s="7">
        <f t="shared" si="4"/>
        <v>0</v>
      </c>
      <c r="M12" s="5" t="s">
        <v>202</v>
      </c>
      <c r="N12" s="2" t="s">
        <v>73</v>
      </c>
      <c r="O12" s="2" t="s">
        <v>46</v>
      </c>
      <c r="P12" s="2" t="s">
        <v>46</v>
      </c>
      <c r="Q12" s="2" t="s">
        <v>54</v>
      </c>
      <c r="R12" s="2" t="s">
        <v>48</v>
      </c>
      <c r="S12" s="2" t="s">
        <v>48</v>
      </c>
      <c r="T12" s="2" t="s">
        <v>49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46</v>
      </c>
      <c r="AS12" s="2" t="s">
        <v>46</v>
      </c>
      <c r="AT12" s="3"/>
      <c r="AU12" s="2" t="s">
        <v>74</v>
      </c>
      <c r="AV12" s="3">
        <v>1158</v>
      </c>
      <c r="AW12" s="52">
        <v>1500000</v>
      </c>
    </row>
    <row r="13" spans="1:49" ht="30" customHeight="1">
      <c r="A13" s="51" t="s">
        <v>61</v>
      </c>
      <c r="B13" s="57" t="s">
        <v>132</v>
      </c>
      <c r="C13" s="58" t="s">
        <v>52</v>
      </c>
      <c r="D13" s="43"/>
      <c r="E13" s="11">
        <f t="shared" si="5"/>
        <v>550000</v>
      </c>
      <c r="F13" s="7">
        <f>TRUNC(E13*D13, 0)</f>
        <v>0</v>
      </c>
      <c r="G13" s="7"/>
      <c r="H13" s="7">
        <f>TRUNC(G13*D13, 0)</f>
        <v>0</v>
      </c>
      <c r="I13" s="7"/>
      <c r="J13" s="7">
        <f>TRUNC(I13*D13, 0)</f>
        <v>0</v>
      </c>
      <c r="K13" s="7">
        <f t="shared" si="6"/>
        <v>550000</v>
      </c>
      <c r="L13" s="7">
        <f t="shared" si="4"/>
        <v>0</v>
      </c>
      <c r="M13" s="5" t="s">
        <v>202</v>
      </c>
      <c r="N13" s="2" t="s">
        <v>75</v>
      </c>
      <c r="O13" s="2" t="s">
        <v>46</v>
      </c>
      <c r="P13" s="2" t="s">
        <v>46</v>
      </c>
      <c r="Q13" s="2" t="s">
        <v>54</v>
      </c>
      <c r="R13" s="2" t="s">
        <v>48</v>
      </c>
      <c r="S13" s="2" t="s">
        <v>48</v>
      </c>
      <c r="T13" s="2" t="s">
        <v>49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46</v>
      </c>
      <c r="AS13" s="2" t="s">
        <v>46</v>
      </c>
      <c r="AT13" s="3"/>
      <c r="AU13" s="2" t="s">
        <v>76</v>
      </c>
      <c r="AV13" s="3">
        <v>1159</v>
      </c>
      <c r="AW13" s="52">
        <v>500000</v>
      </c>
    </row>
    <row r="14" spans="1:49" ht="30" customHeight="1">
      <c r="A14" s="50" t="s">
        <v>124</v>
      </c>
      <c r="B14" s="57" t="s">
        <v>128</v>
      </c>
      <c r="C14" s="58" t="s">
        <v>47</v>
      </c>
      <c r="D14" s="43"/>
      <c r="E14" s="11">
        <f t="shared" si="5"/>
        <v>48400000.000000007</v>
      </c>
      <c r="F14" s="7">
        <f t="shared" si="0"/>
        <v>0</v>
      </c>
      <c r="G14" s="7"/>
      <c r="H14" s="7">
        <f t="shared" si="1"/>
        <v>0</v>
      </c>
      <c r="I14" s="7"/>
      <c r="J14" s="7">
        <f t="shared" si="2"/>
        <v>0</v>
      </c>
      <c r="K14" s="7">
        <f t="shared" si="3"/>
        <v>48400000</v>
      </c>
      <c r="L14" s="7">
        <f t="shared" si="4"/>
        <v>0</v>
      </c>
      <c r="M14" s="5" t="s">
        <v>202</v>
      </c>
      <c r="N14" s="2" t="s">
        <v>64</v>
      </c>
      <c r="O14" s="2" t="s">
        <v>46</v>
      </c>
      <c r="P14" s="2" t="s">
        <v>46</v>
      </c>
      <c r="Q14" s="2" t="s">
        <v>54</v>
      </c>
      <c r="R14" s="2" t="s">
        <v>48</v>
      </c>
      <c r="S14" s="2" t="s">
        <v>48</v>
      </c>
      <c r="T14" s="2" t="s">
        <v>49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46</v>
      </c>
      <c r="AS14" s="2" t="s">
        <v>46</v>
      </c>
      <c r="AT14" s="3"/>
      <c r="AU14" s="2" t="s">
        <v>65</v>
      </c>
      <c r="AV14" s="3">
        <v>1154</v>
      </c>
      <c r="AW14" s="52">
        <v>44000000</v>
      </c>
    </row>
    <row r="15" spans="1:49" ht="30" customHeight="1">
      <c r="A15" s="51" t="s">
        <v>126</v>
      </c>
      <c r="B15" s="57" t="s">
        <v>129</v>
      </c>
      <c r="C15" s="58" t="s">
        <v>58</v>
      </c>
      <c r="D15" s="43"/>
      <c r="E15" s="11">
        <f t="shared" si="5"/>
        <v>1650000.0000000002</v>
      </c>
      <c r="F15" s="7">
        <f t="shared" si="0"/>
        <v>0</v>
      </c>
      <c r="G15" s="7"/>
      <c r="H15" s="7">
        <f t="shared" si="1"/>
        <v>0</v>
      </c>
      <c r="I15" s="7"/>
      <c r="J15" s="7">
        <f t="shared" si="2"/>
        <v>0</v>
      </c>
      <c r="K15" s="7">
        <f t="shared" si="3"/>
        <v>1650000</v>
      </c>
      <c r="L15" s="7">
        <f t="shared" si="4"/>
        <v>0</v>
      </c>
      <c r="M15" s="5" t="s">
        <v>202</v>
      </c>
      <c r="N15" s="2" t="s">
        <v>66</v>
      </c>
      <c r="O15" s="2" t="s">
        <v>46</v>
      </c>
      <c r="P15" s="2" t="s">
        <v>46</v>
      </c>
      <c r="Q15" s="2" t="s">
        <v>54</v>
      </c>
      <c r="R15" s="2" t="s">
        <v>48</v>
      </c>
      <c r="S15" s="2" t="s">
        <v>48</v>
      </c>
      <c r="T15" s="2" t="s">
        <v>49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46</v>
      </c>
      <c r="AS15" s="2" t="s">
        <v>46</v>
      </c>
      <c r="AT15" s="3"/>
      <c r="AU15" s="2" t="s">
        <v>67</v>
      </c>
      <c r="AV15" s="3">
        <v>1155</v>
      </c>
      <c r="AW15" s="52">
        <v>1500000</v>
      </c>
    </row>
    <row r="16" spans="1:49" ht="30" customHeight="1">
      <c r="A16" s="51" t="s">
        <v>61</v>
      </c>
      <c r="B16" s="57" t="s">
        <v>130</v>
      </c>
      <c r="C16" s="58" t="s">
        <v>52</v>
      </c>
      <c r="D16" s="43"/>
      <c r="E16" s="11">
        <f t="shared" si="5"/>
        <v>550000</v>
      </c>
      <c r="F16" s="7">
        <f t="shared" si="0"/>
        <v>0</v>
      </c>
      <c r="G16" s="7"/>
      <c r="H16" s="7">
        <f t="shared" si="1"/>
        <v>0</v>
      </c>
      <c r="I16" s="7"/>
      <c r="J16" s="7">
        <f t="shared" si="2"/>
        <v>0</v>
      </c>
      <c r="K16" s="7">
        <f t="shared" si="3"/>
        <v>550000</v>
      </c>
      <c r="L16" s="7">
        <f t="shared" si="4"/>
        <v>0</v>
      </c>
      <c r="M16" s="5" t="s">
        <v>202</v>
      </c>
      <c r="N16" s="2" t="s">
        <v>68</v>
      </c>
      <c r="O16" s="2" t="s">
        <v>46</v>
      </c>
      <c r="P16" s="2" t="s">
        <v>46</v>
      </c>
      <c r="Q16" s="2" t="s">
        <v>54</v>
      </c>
      <c r="R16" s="2" t="s">
        <v>48</v>
      </c>
      <c r="S16" s="2" t="s">
        <v>48</v>
      </c>
      <c r="T16" s="2" t="s">
        <v>49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46</v>
      </c>
      <c r="AS16" s="2" t="s">
        <v>46</v>
      </c>
      <c r="AT16" s="3"/>
      <c r="AU16" s="2" t="s">
        <v>69</v>
      </c>
      <c r="AV16" s="3">
        <v>1156</v>
      </c>
      <c r="AW16" s="52">
        <v>500000</v>
      </c>
    </row>
    <row r="17" spans="1:49" s="55" customFormat="1" ht="30" customHeight="1">
      <c r="A17" s="54" t="s">
        <v>212</v>
      </c>
      <c r="B17" s="54" t="s">
        <v>200</v>
      </c>
      <c r="C17" s="59" t="s">
        <v>201</v>
      </c>
      <c r="D17" s="54">
        <v>1</v>
      </c>
      <c r="E17" s="54">
        <f t="shared" si="5"/>
        <v>31900000.000000004</v>
      </c>
      <c r="F17" s="53">
        <f t="shared" si="0"/>
        <v>31900000</v>
      </c>
      <c r="G17" s="53"/>
      <c r="H17" s="53"/>
      <c r="I17" s="53"/>
      <c r="J17" s="53"/>
      <c r="K17" s="53">
        <f t="shared" si="3"/>
        <v>31900000</v>
      </c>
      <c r="L17" s="7">
        <f t="shared" si="4"/>
        <v>31900000</v>
      </c>
      <c r="M17" s="5" t="s">
        <v>202</v>
      </c>
      <c r="AW17" s="56">
        <v>29000000</v>
      </c>
    </row>
    <row r="18" spans="1:49" ht="30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49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49" ht="30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49" ht="30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49" ht="30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49" ht="30" customHeight="1">
      <c r="A23" s="5" t="s">
        <v>50</v>
      </c>
      <c r="B23" s="6"/>
      <c r="C23" s="6"/>
      <c r="D23" s="6"/>
      <c r="E23" s="6"/>
      <c r="F23" s="7">
        <f>SUM(F5:F22)</f>
        <v>86900000</v>
      </c>
      <c r="G23" s="6"/>
      <c r="H23" s="7">
        <f>SUM(H5:H22)</f>
        <v>0</v>
      </c>
      <c r="I23" s="6"/>
      <c r="J23" s="7">
        <f>SUM(J5:J22)</f>
        <v>0</v>
      </c>
      <c r="K23" s="6"/>
      <c r="L23" s="7">
        <f>SUM(L5:L22)</f>
        <v>86900000</v>
      </c>
      <c r="M23" s="6"/>
      <c r="N23" t="s">
        <v>51</v>
      </c>
    </row>
    <row r="24" spans="1:49">
      <c r="A24" t="s">
        <v>133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6" type="noConversion"/>
  <pageMargins left="0.7" right="0.7" top="0.75" bottom="0.75" header="0.3" footer="0.3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"/>
  <sheetViews>
    <sheetView view="pageBreakPreview" zoomScaleSheetLayoutView="100" workbookViewId="0">
      <selection activeCell="B1" sqref="B1:G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2" t="s">
        <v>215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8" ht="30" customHeight="1">
      <c r="A2" s="63" t="s">
        <v>0</v>
      </c>
      <c r="B2" s="63" t="s">
        <v>1</v>
      </c>
      <c r="C2" s="63" t="s">
        <v>2</v>
      </c>
      <c r="D2" s="63" t="s">
        <v>3</v>
      </c>
      <c r="E2" s="63" t="s">
        <v>4</v>
      </c>
      <c r="F2" s="63"/>
      <c r="G2" s="63" t="s">
        <v>7</v>
      </c>
      <c r="H2" s="63"/>
      <c r="I2" s="63" t="s">
        <v>8</v>
      </c>
      <c r="J2" s="63"/>
      <c r="K2" s="63" t="s">
        <v>9</v>
      </c>
      <c r="L2" s="63"/>
      <c r="M2" s="63" t="s">
        <v>10</v>
      </c>
      <c r="N2" s="61" t="s">
        <v>15</v>
      </c>
      <c r="O2" s="61" t="s">
        <v>12</v>
      </c>
      <c r="P2" s="61" t="s">
        <v>16</v>
      </c>
      <c r="Q2" s="61" t="s">
        <v>11</v>
      </c>
      <c r="R2" s="61" t="s">
        <v>17</v>
      </c>
      <c r="S2" s="61" t="s">
        <v>18</v>
      </c>
      <c r="T2" s="61" t="s">
        <v>19</v>
      </c>
      <c r="U2" s="61" t="s">
        <v>20</v>
      </c>
      <c r="V2" s="61" t="s">
        <v>21</v>
      </c>
      <c r="W2" s="61" t="s">
        <v>22</v>
      </c>
      <c r="X2" s="61" t="s">
        <v>23</v>
      </c>
      <c r="Y2" s="61" t="s">
        <v>24</v>
      </c>
      <c r="Z2" s="61" t="s">
        <v>25</v>
      </c>
      <c r="AA2" s="61" t="s">
        <v>26</v>
      </c>
      <c r="AB2" s="61" t="s">
        <v>27</v>
      </c>
      <c r="AC2" s="61" t="s">
        <v>28</v>
      </c>
      <c r="AD2" s="61" t="s">
        <v>29</v>
      </c>
      <c r="AE2" s="61" t="s">
        <v>30</v>
      </c>
      <c r="AF2" s="61" t="s">
        <v>31</v>
      </c>
      <c r="AG2" s="61" t="s">
        <v>32</v>
      </c>
      <c r="AH2" s="61" t="s">
        <v>33</v>
      </c>
      <c r="AI2" s="61" t="s">
        <v>34</v>
      </c>
      <c r="AJ2" s="61" t="s">
        <v>35</v>
      </c>
      <c r="AK2" s="61" t="s">
        <v>36</v>
      </c>
      <c r="AL2" s="61" t="s">
        <v>37</v>
      </c>
      <c r="AM2" s="61" t="s">
        <v>38</v>
      </c>
      <c r="AN2" s="61" t="s">
        <v>39</v>
      </c>
      <c r="AO2" s="61" t="s">
        <v>40</v>
      </c>
      <c r="AP2" s="61" t="s">
        <v>41</v>
      </c>
      <c r="AQ2" s="61" t="s">
        <v>42</v>
      </c>
      <c r="AR2" s="61" t="s">
        <v>43</v>
      </c>
      <c r="AS2" s="61" t="s">
        <v>13</v>
      </c>
      <c r="AT2" s="61" t="s">
        <v>14</v>
      </c>
      <c r="AU2" s="61" t="s">
        <v>44</v>
      </c>
      <c r="AV2" s="61" t="s">
        <v>45</v>
      </c>
    </row>
    <row r="3" spans="1:48" ht="30" customHeight="1">
      <c r="A3" s="63"/>
      <c r="B3" s="63"/>
      <c r="C3" s="63"/>
      <c r="D3" s="63"/>
      <c r="E3" s="8" t="s">
        <v>5</v>
      </c>
      <c r="F3" s="8" t="s">
        <v>6</v>
      </c>
      <c r="G3" s="8" t="s">
        <v>5</v>
      </c>
      <c r="H3" s="8" t="s">
        <v>6</v>
      </c>
      <c r="I3" s="8" t="s">
        <v>5</v>
      </c>
      <c r="J3" s="8" t="s">
        <v>6</v>
      </c>
      <c r="K3" s="8" t="s">
        <v>5</v>
      </c>
      <c r="L3" s="8" t="s">
        <v>6</v>
      </c>
      <c r="M3" s="63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</row>
    <row r="4" spans="1:48" ht="30" customHeight="1">
      <c r="A4" s="5" t="str">
        <f>'유통물가(승강기1) 가격'!A4</f>
        <v>010306  승강기설치공사</v>
      </c>
      <c r="B4" s="5"/>
      <c r="C4" s="5"/>
      <c r="D4" s="5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hidden="1" customHeight="1">
      <c r="A5" s="5" t="str">
        <f>'유통물가(승강기1) 가격'!A5</f>
        <v>승객용 승강기(M.R.L.)</v>
      </c>
      <c r="B5" s="5" t="str">
        <f>'유통물가(승강기1) 가격'!B5</f>
        <v>20인승 x 2층 x 60m/min</v>
      </c>
      <c r="C5" s="5" t="str">
        <f>'유통물가(승강기1) 가격'!C5</f>
        <v>대</v>
      </c>
      <c r="D5" s="5">
        <f>'유통물가(승강기1) 가격'!D5</f>
        <v>0</v>
      </c>
      <c r="E5" s="7">
        <f>'유통물가(승강기1) 가격'!E5*73%</f>
        <v>41756000.000000007</v>
      </c>
      <c r="F5" s="7">
        <f t="shared" ref="F5:F16" si="0">TRUNC(E5*D5, 0)</f>
        <v>0</v>
      </c>
      <c r="G5" s="7">
        <f>'유통물가(승강기1) 가격'!E5*27%</f>
        <v>15444000.000000004</v>
      </c>
      <c r="H5" s="7">
        <f t="shared" ref="H5:H16" si="1">TRUNC(G5*D5, 0)</f>
        <v>0</v>
      </c>
      <c r="I5" s="7"/>
      <c r="J5" s="7">
        <f t="shared" ref="J5:J16" si="2">TRUNC(I5*D5, 0)</f>
        <v>0</v>
      </c>
      <c r="K5" s="7">
        <f t="shared" ref="K5:L17" si="3">TRUNC(E5+G5+I5, 0)</f>
        <v>57200000</v>
      </c>
      <c r="L5" s="7">
        <f t="shared" si="3"/>
        <v>0</v>
      </c>
      <c r="M5" s="5" t="s">
        <v>46</v>
      </c>
      <c r="N5" s="2" t="s">
        <v>55</v>
      </c>
      <c r="O5" s="2" t="s">
        <v>46</v>
      </c>
      <c r="P5" s="2" t="s">
        <v>46</v>
      </c>
      <c r="Q5" s="2" t="s">
        <v>54</v>
      </c>
      <c r="R5" s="2" t="s">
        <v>48</v>
      </c>
      <c r="S5" s="2" t="s">
        <v>48</v>
      </c>
      <c r="T5" s="2" t="s">
        <v>49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46</v>
      </c>
      <c r="AS5" s="2" t="s">
        <v>46</v>
      </c>
      <c r="AT5" s="3"/>
      <c r="AU5" s="2" t="s">
        <v>56</v>
      </c>
      <c r="AV5" s="3">
        <v>1151</v>
      </c>
    </row>
    <row r="6" spans="1:48" ht="30" hidden="1" customHeight="1">
      <c r="A6" s="10" t="str">
        <f>'유통물가(승강기1) 가격'!A6</f>
        <v>1개층 추가시</v>
      </c>
      <c r="B6" s="5" t="str">
        <f>'유통물가(승강기1) 가격'!B6</f>
        <v>20인승 1개층 추가</v>
      </c>
      <c r="C6" s="5" t="str">
        <f>'유통물가(승강기1) 가격'!C6</f>
        <v>층</v>
      </c>
      <c r="D6" s="5">
        <f>'유통물가(승강기1) 가격'!D6</f>
        <v>0</v>
      </c>
      <c r="E6" s="7">
        <f>'유통물가(승강기1) 가격'!E6*73%</f>
        <v>1284800.0000000002</v>
      </c>
      <c r="F6" s="7">
        <f t="shared" si="0"/>
        <v>0</v>
      </c>
      <c r="G6" s="7">
        <f>'유통물가(승강기1) 가격'!E6*27%</f>
        <v>475200.00000000012</v>
      </c>
      <c r="H6" s="7">
        <f t="shared" si="1"/>
        <v>0</v>
      </c>
      <c r="I6" s="7"/>
      <c r="J6" s="7">
        <f t="shared" si="2"/>
        <v>0</v>
      </c>
      <c r="K6" s="7">
        <f t="shared" si="3"/>
        <v>1760000</v>
      </c>
      <c r="L6" s="7">
        <f t="shared" si="3"/>
        <v>0</v>
      </c>
      <c r="M6" s="5" t="s">
        <v>46</v>
      </c>
      <c r="N6" s="2" t="s">
        <v>59</v>
      </c>
      <c r="O6" s="2" t="s">
        <v>46</v>
      </c>
      <c r="P6" s="2" t="s">
        <v>46</v>
      </c>
      <c r="Q6" s="2" t="s">
        <v>54</v>
      </c>
      <c r="R6" s="2" t="s">
        <v>48</v>
      </c>
      <c r="S6" s="2" t="s">
        <v>48</v>
      </c>
      <c r="T6" s="2" t="s">
        <v>49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46</v>
      </c>
      <c r="AS6" s="2" t="s">
        <v>46</v>
      </c>
      <c r="AT6" s="3"/>
      <c r="AU6" s="2" t="s">
        <v>60</v>
      </c>
      <c r="AV6" s="3">
        <v>1152</v>
      </c>
    </row>
    <row r="7" spans="1:48" ht="30" hidden="1" customHeight="1">
      <c r="A7" s="10" t="str">
        <f>'유통물가(승강기1) 가격'!A7</f>
        <v>방화도어</v>
      </c>
      <c r="B7" s="5" t="str">
        <f>'유통물가(승강기1) 가격'!B7</f>
        <v>20인승 방화도어 1개층 추가 시</v>
      </c>
      <c r="C7" s="5" t="str">
        <f>'유통물가(승강기1) 가격'!C7</f>
        <v>조</v>
      </c>
      <c r="D7" s="5">
        <f>'유통물가(승강기1) 가격'!D7</f>
        <v>0</v>
      </c>
      <c r="E7" s="7">
        <f>'유통물가(승강기1) 가격'!E7*73%</f>
        <v>401500</v>
      </c>
      <c r="F7" s="7">
        <f t="shared" si="0"/>
        <v>0</v>
      </c>
      <c r="G7" s="7">
        <f>'유통물가(승강기1) 가격'!E7*27%</f>
        <v>148500</v>
      </c>
      <c r="H7" s="7">
        <f t="shared" si="1"/>
        <v>0</v>
      </c>
      <c r="I7" s="7"/>
      <c r="J7" s="7">
        <f t="shared" si="2"/>
        <v>0</v>
      </c>
      <c r="K7" s="7">
        <f t="shared" si="3"/>
        <v>550000</v>
      </c>
      <c r="L7" s="7">
        <f t="shared" si="3"/>
        <v>0</v>
      </c>
      <c r="M7" s="5" t="s">
        <v>46</v>
      </c>
      <c r="N7" s="2" t="s">
        <v>62</v>
      </c>
      <c r="O7" s="2" t="s">
        <v>46</v>
      </c>
      <c r="P7" s="2" t="s">
        <v>46</v>
      </c>
      <c r="Q7" s="2" t="s">
        <v>54</v>
      </c>
      <c r="R7" s="2" t="s">
        <v>48</v>
      </c>
      <c r="S7" s="2" t="s">
        <v>48</v>
      </c>
      <c r="T7" s="2" t="s">
        <v>49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46</v>
      </c>
      <c r="AS7" s="2" t="s">
        <v>46</v>
      </c>
      <c r="AT7" s="3"/>
      <c r="AU7" s="2" t="s">
        <v>63</v>
      </c>
      <c r="AV7" s="3">
        <v>1153</v>
      </c>
    </row>
    <row r="8" spans="1:48" ht="30" customHeight="1">
      <c r="A8" s="5" t="str">
        <f>'유통물가(승강기1) 가격'!A8</f>
        <v>승객용 승강기(M.R.L.)</v>
      </c>
      <c r="B8" s="5" t="str">
        <f>'유통물가(승강기1) 가격'!B8</f>
        <v>17인승 x 2층 x 60m/min</v>
      </c>
      <c r="C8" s="5" t="str">
        <f>'유통물가(승강기1) 가격'!C8</f>
        <v>대</v>
      </c>
      <c r="D8" s="5">
        <f>'유통물가(승강기1) 가격'!D8</f>
        <v>1</v>
      </c>
      <c r="E8" s="7">
        <f>'유통물가(승강기1) 가격'!E8*73%</f>
        <v>36135000.000000007</v>
      </c>
      <c r="F8" s="7">
        <f t="shared" si="0"/>
        <v>36135000</v>
      </c>
      <c r="G8" s="7">
        <f>'유통물가(승강기1) 가격'!E8*27%</f>
        <v>13365000.000000004</v>
      </c>
      <c r="H8" s="7">
        <f t="shared" si="1"/>
        <v>13365000</v>
      </c>
      <c r="I8" s="7"/>
      <c r="J8" s="7">
        <f t="shared" si="2"/>
        <v>0</v>
      </c>
      <c r="K8" s="7">
        <f t="shared" si="3"/>
        <v>49500000</v>
      </c>
      <c r="L8" s="7">
        <f t="shared" si="3"/>
        <v>49500000</v>
      </c>
      <c r="M8" s="5"/>
      <c r="N8" s="2"/>
      <c r="O8" s="2"/>
      <c r="P8" s="2"/>
      <c r="Q8" s="2"/>
      <c r="R8" s="2"/>
      <c r="S8" s="2"/>
      <c r="T8" s="2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/>
      <c r="AS8" s="2"/>
      <c r="AT8" s="3"/>
      <c r="AU8" s="2"/>
      <c r="AV8" s="3"/>
    </row>
    <row r="9" spans="1:48" ht="30" customHeight="1">
      <c r="A9" s="10" t="str">
        <f>'유통물가(승강기1) 가격'!A9</f>
        <v>1개층 추가시</v>
      </c>
      <c r="B9" s="5" t="str">
        <f>'유통물가(승강기1) 가격'!B9</f>
        <v>17인승 1개층 추가</v>
      </c>
      <c r="C9" s="5" t="str">
        <f>'유통물가(승강기1) 가격'!C9</f>
        <v>층</v>
      </c>
      <c r="D9" s="5">
        <f>'유통물가(승강기1) 가격'!D9</f>
        <v>2</v>
      </c>
      <c r="E9" s="7">
        <f>'유통물가(승강기1) 가격'!E9*73%</f>
        <v>1204500.0000000002</v>
      </c>
      <c r="F9" s="7">
        <f t="shared" si="0"/>
        <v>2409000</v>
      </c>
      <c r="G9" s="7">
        <f>'유통물가(승강기1) 가격'!E9*27%</f>
        <v>445500.00000000012</v>
      </c>
      <c r="H9" s="7">
        <f t="shared" si="1"/>
        <v>891000</v>
      </c>
      <c r="I9" s="7"/>
      <c r="J9" s="7">
        <f t="shared" si="2"/>
        <v>0</v>
      </c>
      <c r="K9" s="7">
        <f t="shared" si="3"/>
        <v>1650000</v>
      </c>
      <c r="L9" s="7">
        <f t="shared" si="3"/>
        <v>3300000</v>
      </c>
      <c r="M9" s="5"/>
      <c r="N9" s="2"/>
      <c r="O9" s="2"/>
      <c r="P9" s="2"/>
      <c r="Q9" s="2"/>
      <c r="R9" s="2"/>
      <c r="S9" s="2"/>
      <c r="T9" s="2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/>
      <c r="AS9" s="2"/>
      <c r="AT9" s="3"/>
      <c r="AU9" s="2"/>
      <c r="AV9" s="3"/>
    </row>
    <row r="10" spans="1:48" ht="30" customHeight="1">
      <c r="A10" s="10" t="str">
        <f>'유통물가(승강기1) 가격'!A10</f>
        <v>방화도어</v>
      </c>
      <c r="B10" s="5" t="str">
        <f>'유통물가(승강기1) 가격'!B10</f>
        <v>17인승 방화도어 1개층 추가 시</v>
      </c>
      <c r="C10" s="5" t="str">
        <f>'유통물가(승강기1) 가격'!C10</f>
        <v>조</v>
      </c>
      <c r="D10" s="5">
        <f>'유통물가(승강기1) 가격'!D10</f>
        <v>4</v>
      </c>
      <c r="E10" s="7">
        <f>'유통물가(승강기1) 가격'!E10*73%</f>
        <v>401500</v>
      </c>
      <c r="F10" s="7">
        <f t="shared" si="0"/>
        <v>1606000</v>
      </c>
      <c r="G10" s="7">
        <f>'유통물가(승강기1) 가격'!E10*27%</f>
        <v>148500</v>
      </c>
      <c r="H10" s="7">
        <f t="shared" si="1"/>
        <v>594000</v>
      </c>
      <c r="I10" s="7"/>
      <c r="J10" s="7">
        <f t="shared" si="2"/>
        <v>0</v>
      </c>
      <c r="K10" s="7">
        <f t="shared" si="3"/>
        <v>550000</v>
      </c>
      <c r="L10" s="7">
        <f t="shared" si="3"/>
        <v>2200000</v>
      </c>
      <c r="M10" s="5"/>
      <c r="N10" s="2"/>
      <c r="O10" s="2"/>
      <c r="P10" s="2"/>
      <c r="Q10" s="2"/>
      <c r="R10" s="2"/>
      <c r="S10" s="2"/>
      <c r="T10" s="2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/>
      <c r="AS10" s="2"/>
      <c r="AT10" s="3"/>
      <c r="AU10" s="2"/>
      <c r="AV10" s="3"/>
    </row>
    <row r="11" spans="1:48" ht="30" hidden="1" customHeight="1">
      <c r="A11" s="5" t="str">
        <f>'유통물가(승강기1) 가격'!A11</f>
        <v>승객용 승강기(M.R.L.)</v>
      </c>
      <c r="B11" s="5" t="str">
        <f>'유통물가(승강기1) 가격'!B11</f>
        <v>15인승 x 2층 x 60m/min</v>
      </c>
      <c r="C11" s="5" t="str">
        <f>'유통물가(승강기1) 가격'!C11</f>
        <v>대</v>
      </c>
      <c r="D11" s="5">
        <f>'유통물가(승강기1) 가격'!D11</f>
        <v>0</v>
      </c>
      <c r="E11" s="7">
        <f>'유통물가(승강기1) 가격'!E11*73%</f>
        <v>36135000.000000007</v>
      </c>
      <c r="F11" s="7">
        <f t="shared" si="0"/>
        <v>0</v>
      </c>
      <c r="G11" s="7">
        <f>'유통물가(승강기1) 가격'!E11*27%</f>
        <v>13365000.000000004</v>
      </c>
      <c r="H11" s="7">
        <f t="shared" si="1"/>
        <v>0</v>
      </c>
      <c r="I11" s="7"/>
      <c r="J11" s="7">
        <f t="shared" si="2"/>
        <v>0</v>
      </c>
      <c r="K11" s="7">
        <f t="shared" ref="K11:K13" si="4">TRUNC(E11+G11+I11, 0)</f>
        <v>49500000</v>
      </c>
      <c r="L11" s="7">
        <f t="shared" si="3"/>
        <v>0</v>
      </c>
      <c r="M11" s="5" t="s">
        <v>46</v>
      </c>
      <c r="N11" s="2" t="s">
        <v>70</v>
      </c>
      <c r="O11" s="2" t="s">
        <v>46</v>
      </c>
      <c r="P11" s="2" t="s">
        <v>46</v>
      </c>
      <c r="Q11" s="2" t="s">
        <v>54</v>
      </c>
      <c r="R11" s="2" t="s">
        <v>48</v>
      </c>
      <c r="S11" s="2" t="s">
        <v>48</v>
      </c>
      <c r="T11" s="2" t="s">
        <v>49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46</v>
      </c>
      <c r="AS11" s="2" t="s">
        <v>46</v>
      </c>
      <c r="AT11" s="3"/>
      <c r="AU11" s="2" t="s">
        <v>71</v>
      </c>
      <c r="AV11" s="3">
        <v>1157</v>
      </c>
    </row>
    <row r="12" spans="1:48" ht="30" hidden="1" customHeight="1">
      <c r="A12" s="10" t="str">
        <f>'유통물가(승강기1) 가격'!A12</f>
        <v>1개층 추가시</v>
      </c>
      <c r="B12" s="5" t="str">
        <f>'유통물가(승강기1) 가격'!B12</f>
        <v>15인승 1개층 추가</v>
      </c>
      <c r="C12" s="5" t="str">
        <f>'유통물가(승강기1) 가격'!C12</f>
        <v>층</v>
      </c>
      <c r="D12" s="5">
        <f>'유통물가(승강기1) 가격'!D12</f>
        <v>0</v>
      </c>
      <c r="E12" s="7">
        <f>'유통물가(승강기1) 가격'!E12*73%</f>
        <v>1204500.0000000002</v>
      </c>
      <c r="F12" s="7">
        <f t="shared" si="0"/>
        <v>0</v>
      </c>
      <c r="G12" s="7">
        <f>'유통물가(승강기1) 가격'!E12*27%</f>
        <v>445500.00000000012</v>
      </c>
      <c r="H12" s="7">
        <f t="shared" si="1"/>
        <v>0</v>
      </c>
      <c r="I12" s="7"/>
      <c r="J12" s="7">
        <f t="shared" si="2"/>
        <v>0</v>
      </c>
      <c r="K12" s="7">
        <f t="shared" si="4"/>
        <v>1650000</v>
      </c>
      <c r="L12" s="7">
        <f t="shared" si="3"/>
        <v>0</v>
      </c>
      <c r="M12" s="5" t="s">
        <v>46</v>
      </c>
      <c r="N12" s="2" t="s">
        <v>73</v>
      </c>
      <c r="O12" s="2" t="s">
        <v>46</v>
      </c>
      <c r="P12" s="2" t="s">
        <v>46</v>
      </c>
      <c r="Q12" s="2" t="s">
        <v>54</v>
      </c>
      <c r="R12" s="2" t="s">
        <v>48</v>
      </c>
      <c r="S12" s="2" t="s">
        <v>48</v>
      </c>
      <c r="T12" s="2" t="s">
        <v>49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46</v>
      </c>
      <c r="AS12" s="2" t="s">
        <v>46</v>
      </c>
      <c r="AT12" s="3"/>
      <c r="AU12" s="2" t="s">
        <v>74</v>
      </c>
      <c r="AV12" s="3">
        <v>1158</v>
      </c>
    </row>
    <row r="13" spans="1:48" ht="30" hidden="1" customHeight="1">
      <c r="A13" s="10" t="str">
        <f>'유통물가(승강기1) 가격'!A13</f>
        <v>방화도어</v>
      </c>
      <c r="B13" s="5" t="str">
        <f>'유통물가(승강기1) 가격'!B13</f>
        <v>15인승 방화도어 1개층 추가 시</v>
      </c>
      <c r="C13" s="5" t="str">
        <f>'유통물가(승강기1) 가격'!C13</f>
        <v>조</v>
      </c>
      <c r="D13" s="5">
        <f>'유통물가(승강기1) 가격'!D13</f>
        <v>0</v>
      </c>
      <c r="E13" s="7">
        <f>'유통물가(승강기1) 가격'!E13*73%</f>
        <v>401500</v>
      </c>
      <c r="F13" s="7">
        <f t="shared" si="0"/>
        <v>0</v>
      </c>
      <c r="G13" s="7">
        <f>'유통물가(승강기1) 가격'!E13*27%</f>
        <v>148500</v>
      </c>
      <c r="H13" s="7">
        <f t="shared" si="1"/>
        <v>0</v>
      </c>
      <c r="I13" s="7"/>
      <c r="J13" s="7">
        <f t="shared" si="2"/>
        <v>0</v>
      </c>
      <c r="K13" s="7">
        <f t="shared" si="4"/>
        <v>550000</v>
      </c>
      <c r="L13" s="7">
        <f t="shared" si="3"/>
        <v>0</v>
      </c>
      <c r="M13" s="5" t="s">
        <v>46</v>
      </c>
      <c r="N13" s="2" t="s">
        <v>75</v>
      </c>
      <c r="O13" s="2" t="s">
        <v>46</v>
      </c>
      <c r="P13" s="2" t="s">
        <v>46</v>
      </c>
      <c r="Q13" s="2" t="s">
        <v>54</v>
      </c>
      <c r="R13" s="2" t="s">
        <v>48</v>
      </c>
      <c r="S13" s="2" t="s">
        <v>48</v>
      </c>
      <c r="T13" s="2" t="s">
        <v>49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46</v>
      </c>
      <c r="AS13" s="2" t="s">
        <v>46</v>
      </c>
      <c r="AT13" s="3"/>
      <c r="AU13" s="2" t="s">
        <v>76</v>
      </c>
      <c r="AV13" s="3">
        <v>1159</v>
      </c>
    </row>
    <row r="14" spans="1:48" ht="30" hidden="1" customHeight="1">
      <c r="A14" s="5" t="str">
        <f>'유통물가(승강기1) 가격'!A14</f>
        <v>승객용 승강기(M.R.L.)</v>
      </c>
      <c r="B14" s="5" t="str">
        <f>'유통물가(승강기1) 가격'!B14</f>
        <v>13인승 x 2층 x 60m/min</v>
      </c>
      <c r="C14" s="5" t="str">
        <f>'유통물가(승강기1) 가격'!C14</f>
        <v>대</v>
      </c>
      <c r="D14" s="5">
        <f>'유통물가(승강기1) 가격'!D14</f>
        <v>0</v>
      </c>
      <c r="E14" s="7">
        <f>'유통물가(승강기1) 가격'!E14*73%</f>
        <v>35332000.000000007</v>
      </c>
      <c r="F14" s="7">
        <f t="shared" si="0"/>
        <v>0</v>
      </c>
      <c r="G14" s="7">
        <f>'유통물가(승강기1) 가격'!E14*27%</f>
        <v>13068000.000000004</v>
      </c>
      <c r="H14" s="7">
        <f t="shared" si="1"/>
        <v>0</v>
      </c>
      <c r="I14" s="7"/>
      <c r="J14" s="7">
        <f t="shared" si="2"/>
        <v>0</v>
      </c>
      <c r="K14" s="7">
        <f t="shared" si="3"/>
        <v>48400000</v>
      </c>
      <c r="L14" s="7">
        <f t="shared" si="3"/>
        <v>0</v>
      </c>
      <c r="M14" s="5" t="s">
        <v>46</v>
      </c>
      <c r="N14" s="2" t="s">
        <v>64</v>
      </c>
      <c r="O14" s="2" t="s">
        <v>46</v>
      </c>
      <c r="P14" s="2" t="s">
        <v>46</v>
      </c>
      <c r="Q14" s="2" t="s">
        <v>54</v>
      </c>
      <c r="R14" s="2" t="s">
        <v>48</v>
      </c>
      <c r="S14" s="2" t="s">
        <v>48</v>
      </c>
      <c r="T14" s="2" t="s">
        <v>49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46</v>
      </c>
      <c r="AS14" s="2" t="s">
        <v>46</v>
      </c>
      <c r="AT14" s="3"/>
      <c r="AU14" s="2" t="s">
        <v>65</v>
      </c>
      <c r="AV14" s="3">
        <v>1154</v>
      </c>
    </row>
    <row r="15" spans="1:48" ht="30" hidden="1" customHeight="1">
      <c r="A15" s="10" t="str">
        <f>'유통물가(승강기1) 가격'!A15</f>
        <v>1개층 추가시</v>
      </c>
      <c r="B15" s="5" t="str">
        <f>'유통물가(승강기1) 가격'!B15</f>
        <v>13인승 1개층 추가</v>
      </c>
      <c r="C15" s="5" t="str">
        <f>'유통물가(승강기1) 가격'!C15</f>
        <v>층</v>
      </c>
      <c r="D15" s="5">
        <f>'유통물가(승강기1) 가격'!D15</f>
        <v>0</v>
      </c>
      <c r="E15" s="7">
        <f>'유통물가(승강기1) 가격'!E15*73%</f>
        <v>1204500.0000000002</v>
      </c>
      <c r="F15" s="7">
        <f t="shared" si="0"/>
        <v>0</v>
      </c>
      <c r="G15" s="7">
        <f>'유통물가(승강기1) 가격'!E15*27%</f>
        <v>445500.00000000012</v>
      </c>
      <c r="H15" s="7">
        <f t="shared" si="1"/>
        <v>0</v>
      </c>
      <c r="I15" s="7"/>
      <c r="J15" s="7">
        <f t="shared" si="2"/>
        <v>0</v>
      </c>
      <c r="K15" s="7">
        <f t="shared" si="3"/>
        <v>1650000</v>
      </c>
      <c r="L15" s="7">
        <f t="shared" si="3"/>
        <v>0</v>
      </c>
      <c r="M15" s="5" t="s">
        <v>46</v>
      </c>
      <c r="N15" s="2" t="s">
        <v>66</v>
      </c>
      <c r="O15" s="2" t="s">
        <v>46</v>
      </c>
      <c r="P15" s="2" t="s">
        <v>46</v>
      </c>
      <c r="Q15" s="2" t="s">
        <v>54</v>
      </c>
      <c r="R15" s="2" t="s">
        <v>48</v>
      </c>
      <c r="S15" s="2" t="s">
        <v>48</v>
      </c>
      <c r="T15" s="2" t="s">
        <v>49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46</v>
      </c>
      <c r="AS15" s="2" t="s">
        <v>46</v>
      </c>
      <c r="AT15" s="3"/>
      <c r="AU15" s="2" t="s">
        <v>67</v>
      </c>
      <c r="AV15" s="3">
        <v>1155</v>
      </c>
    </row>
    <row r="16" spans="1:48" ht="30" hidden="1" customHeight="1">
      <c r="A16" s="10" t="str">
        <f>'유통물가(승강기1) 가격'!A16</f>
        <v>방화도어</v>
      </c>
      <c r="B16" s="5" t="str">
        <f>'유통물가(승강기1) 가격'!B16</f>
        <v>13인승 방화도어 1개층 추가 시</v>
      </c>
      <c r="C16" s="5" t="str">
        <f>'유통물가(승강기1) 가격'!C16</f>
        <v>조</v>
      </c>
      <c r="D16" s="5">
        <f>'유통물가(승강기1) 가격'!D16</f>
        <v>0</v>
      </c>
      <c r="E16" s="7">
        <f>'유통물가(승강기1) 가격'!E16*73%</f>
        <v>401500</v>
      </c>
      <c r="F16" s="7">
        <f t="shared" si="0"/>
        <v>0</v>
      </c>
      <c r="G16" s="7">
        <f>'유통물가(승강기1) 가격'!E16*27%</f>
        <v>148500</v>
      </c>
      <c r="H16" s="7">
        <f t="shared" si="1"/>
        <v>0</v>
      </c>
      <c r="I16" s="7"/>
      <c r="J16" s="7">
        <f t="shared" si="2"/>
        <v>0</v>
      </c>
      <c r="K16" s="7">
        <f t="shared" si="3"/>
        <v>550000</v>
      </c>
      <c r="L16" s="7">
        <f t="shared" si="3"/>
        <v>0</v>
      </c>
      <c r="M16" s="5" t="s">
        <v>46</v>
      </c>
      <c r="N16" s="2" t="s">
        <v>68</v>
      </c>
      <c r="O16" s="2" t="s">
        <v>46</v>
      </c>
      <c r="P16" s="2" t="s">
        <v>46</v>
      </c>
      <c r="Q16" s="2" t="s">
        <v>54</v>
      </c>
      <c r="R16" s="2" t="s">
        <v>48</v>
      </c>
      <c r="S16" s="2" t="s">
        <v>48</v>
      </c>
      <c r="T16" s="2" t="s">
        <v>49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46</v>
      </c>
      <c r="AS16" s="2" t="s">
        <v>46</v>
      </c>
      <c r="AT16" s="3"/>
      <c r="AU16" s="2" t="s">
        <v>69</v>
      </c>
      <c r="AV16" s="3">
        <v>1156</v>
      </c>
    </row>
    <row r="17" spans="1:13" ht="30" customHeight="1">
      <c r="A17" s="5" t="str">
        <f>'유통물가(승강기1) 가격'!A17</f>
        <v>휠체어리프트(계단겸용)</v>
      </c>
      <c r="B17" s="5" t="str">
        <f>'유통물가(승강기1) 가격'!B17</f>
        <v>320kg</v>
      </c>
      <c r="C17" s="5" t="str">
        <f>'유통물가(승강기1) 가격'!C17</f>
        <v>대</v>
      </c>
      <c r="D17" s="5">
        <f>'유통물가(승강기1) 가격'!D17</f>
        <v>1</v>
      </c>
      <c r="E17" s="7">
        <f>'유통물가(승강기1) 가격'!E17*73%</f>
        <v>23287000.000000004</v>
      </c>
      <c r="F17" s="7">
        <f t="shared" ref="F17" si="5">TRUNC(E17*D17, 0)</f>
        <v>23287000</v>
      </c>
      <c r="G17" s="7">
        <f>'유통물가(승강기1) 가격'!E17*27%</f>
        <v>8613000.0000000019</v>
      </c>
      <c r="H17" s="7">
        <f t="shared" ref="H17" si="6">TRUNC(G17*D17, 0)</f>
        <v>8613000</v>
      </c>
      <c r="I17" s="7"/>
      <c r="J17" s="7">
        <f t="shared" ref="J17" si="7">TRUNC(I17*D17, 0)</f>
        <v>0</v>
      </c>
      <c r="K17" s="7">
        <f t="shared" ref="K17" si="8">TRUNC(E17+G17+I17, 0)</f>
        <v>31900000</v>
      </c>
      <c r="L17" s="7">
        <f t="shared" si="3"/>
        <v>31900000</v>
      </c>
      <c r="M17" s="9"/>
    </row>
    <row r="18" spans="1:13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3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>
      <c r="A35" s="5" t="s">
        <v>50</v>
      </c>
      <c r="B35" s="9"/>
      <c r="C35" s="9"/>
      <c r="D35" s="9"/>
      <c r="E35" s="9"/>
      <c r="F35" s="7">
        <f>SUM(F5:F34)</f>
        <v>63437000</v>
      </c>
      <c r="G35" s="9"/>
      <c r="H35" s="7">
        <f>SUM(H5:H34)</f>
        <v>23463000</v>
      </c>
      <c r="I35" s="9"/>
      <c r="J35" s="7">
        <f>SUM(J5:J34)</f>
        <v>0</v>
      </c>
      <c r="K35" s="9"/>
      <c r="L35" s="7">
        <f>SUM(L5:L34)</f>
        <v>86900000</v>
      </c>
      <c r="M35" s="9"/>
      <c r="N35" t="s">
        <v>51</v>
      </c>
    </row>
    <row r="36" spans="1:14">
      <c r="A36" t="s">
        <v>193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6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opLeftCell="B1" zoomScaleNormal="100" workbookViewId="0">
      <selection activeCell="B1" sqref="B1:G1"/>
    </sheetView>
  </sheetViews>
  <sheetFormatPr defaultRowHeight="13.5"/>
  <cols>
    <col min="1" max="1" width="0" style="12" hidden="1" customWidth="1"/>
    <col min="2" max="3" width="4.625" style="12" customWidth="1"/>
    <col min="4" max="4" width="35.625" style="12" customWidth="1"/>
    <col min="5" max="5" width="20.125" style="12" customWidth="1"/>
    <col min="6" max="6" width="23.125" style="12" customWidth="1"/>
    <col min="7" max="7" width="29.375" style="12" bestFit="1" customWidth="1"/>
    <col min="8" max="8" width="9" style="12"/>
    <col min="9" max="9" width="14.125" style="12" bestFit="1" customWidth="1"/>
    <col min="10" max="10" width="13.75" style="12" customWidth="1"/>
    <col min="11" max="11" width="13" style="12" bestFit="1" customWidth="1"/>
    <col min="12" max="12" width="11.875" style="12" bestFit="1" customWidth="1"/>
    <col min="13" max="16384" width="9" style="12"/>
  </cols>
  <sheetData>
    <row r="1" spans="1:11" ht="24" customHeight="1">
      <c r="B1" s="69" t="s">
        <v>203</v>
      </c>
      <c r="C1" s="69"/>
      <c r="D1" s="69"/>
      <c r="E1" s="69"/>
      <c r="F1" s="69"/>
      <c r="G1" s="69"/>
    </row>
    <row r="2" spans="1:11" ht="21.95" customHeight="1">
      <c r="B2" s="70" t="s">
        <v>213</v>
      </c>
      <c r="C2" s="70"/>
      <c r="D2" s="70"/>
      <c r="E2" s="70"/>
      <c r="F2" s="71"/>
      <c r="G2" s="71"/>
    </row>
    <row r="3" spans="1:11" ht="21.95" customHeight="1">
      <c r="B3" s="72" t="s">
        <v>156</v>
      </c>
      <c r="C3" s="72"/>
      <c r="D3" s="72"/>
      <c r="E3" s="13" t="s">
        <v>157</v>
      </c>
      <c r="F3" s="13" t="s">
        <v>158</v>
      </c>
      <c r="G3" s="13" t="s">
        <v>77</v>
      </c>
    </row>
    <row r="4" spans="1:11" ht="21.95" customHeight="1">
      <c r="A4" s="14" t="s">
        <v>159</v>
      </c>
      <c r="B4" s="73" t="s">
        <v>160</v>
      </c>
      <c r="C4" s="73" t="s">
        <v>161</v>
      </c>
      <c r="D4" s="15" t="s">
        <v>134</v>
      </c>
      <c r="E4" s="16">
        <f>'재료비 노무비 분리'!F35*I4</f>
        <v>55302600.364</v>
      </c>
      <c r="F4" s="27" t="s">
        <v>46</v>
      </c>
      <c r="G4" s="17"/>
      <c r="I4" s="45">
        <v>0.87177199999999999</v>
      </c>
      <c r="J4" s="36" t="s">
        <v>189</v>
      </c>
    </row>
    <row r="5" spans="1:11" ht="21.95" customHeight="1">
      <c r="A5" s="14" t="s">
        <v>162</v>
      </c>
      <c r="B5" s="73"/>
      <c r="C5" s="73"/>
      <c r="D5" s="15" t="s">
        <v>135</v>
      </c>
      <c r="E5" s="16">
        <v>0</v>
      </c>
      <c r="F5" s="27" t="s">
        <v>46</v>
      </c>
      <c r="G5" s="17" t="s">
        <v>46</v>
      </c>
      <c r="I5" s="25"/>
    </row>
    <row r="6" spans="1:11" ht="21.95" customHeight="1">
      <c r="A6" s="14" t="s">
        <v>115</v>
      </c>
      <c r="B6" s="73"/>
      <c r="C6" s="73"/>
      <c r="D6" s="15" t="s">
        <v>136</v>
      </c>
      <c r="E6" s="16">
        <v>0</v>
      </c>
      <c r="F6" s="27" t="s">
        <v>46</v>
      </c>
      <c r="G6" s="17" t="s">
        <v>46</v>
      </c>
    </row>
    <row r="7" spans="1:11" ht="21.95" customHeight="1">
      <c r="A7" s="14" t="s">
        <v>163</v>
      </c>
      <c r="B7" s="73"/>
      <c r="C7" s="73"/>
      <c r="D7" s="15" t="s">
        <v>137</v>
      </c>
      <c r="E7" s="16">
        <f>TRUNC(E4+E5-E6, 0)</f>
        <v>55302600</v>
      </c>
      <c r="F7" s="27" t="s">
        <v>46</v>
      </c>
      <c r="G7" s="17" t="s">
        <v>46</v>
      </c>
    </row>
    <row r="8" spans="1:11" ht="21.95" customHeight="1">
      <c r="A8" s="14" t="s">
        <v>164</v>
      </c>
      <c r="B8" s="73"/>
      <c r="C8" s="73" t="s">
        <v>165</v>
      </c>
      <c r="D8" s="15" t="s">
        <v>138</v>
      </c>
      <c r="E8" s="16">
        <f>'재료비 노무비 분리'!H35*'원가계산서(계산용)'!I4</f>
        <v>20454386.436000001</v>
      </c>
      <c r="F8" s="27" t="s">
        <v>46</v>
      </c>
      <c r="G8" s="17" t="s">
        <v>46</v>
      </c>
    </row>
    <row r="9" spans="1:11" ht="21.95" customHeight="1">
      <c r="A9" s="14" t="s">
        <v>166</v>
      </c>
      <c r="B9" s="73"/>
      <c r="C9" s="73"/>
      <c r="D9" s="15" t="s">
        <v>139</v>
      </c>
      <c r="E9" s="16">
        <f>TRUNC(E8*F9, 0)</f>
        <v>0</v>
      </c>
      <c r="F9" s="28"/>
      <c r="G9" s="29"/>
    </row>
    <row r="10" spans="1:11" ht="21.95" customHeight="1">
      <c r="A10" s="14" t="s">
        <v>167</v>
      </c>
      <c r="B10" s="73"/>
      <c r="C10" s="73"/>
      <c r="D10" s="15" t="s">
        <v>137</v>
      </c>
      <c r="E10" s="16">
        <f>TRUNC(E8+E9, 0)</f>
        <v>20454386</v>
      </c>
      <c r="F10" s="27" t="s">
        <v>46</v>
      </c>
      <c r="G10" s="17" t="s">
        <v>46</v>
      </c>
      <c r="J10" s="60" t="s">
        <v>214</v>
      </c>
    </row>
    <row r="11" spans="1:11" ht="21.95" customHeight="1">
      <c r="A11" s="14" t="s">
        <v>168</v>
      </c>
      <c r="B11" s="73"/>
      <c r="C11" s="73" t="s">
        <v>169</v>
      </c>
      <c r="D11" s="15" t="s">
        <v>140</v>
      </c>
      <c r="E11" s="16">
        <f>TRUNC(E10*F11, 0)</f>
        <v>767039</v>
      </c>
      <c r="F11" s="38">
        <v>3.7499999999999999E-2</v>
      </c>
      <c r="G11" s="17" t="s">
        <v>46</v>
      </c>
      <c r="J11" s="37" t="s">
        <v>192</v>
      </c>
    </row>
    <row r="12" spans="1:11" ht="21.95" customHeight="1">
      <c r="A12" s="14" t="s">
        <v>170</v>
      </c>
      <c r="B12" s="73"/>
      <c r="C12" s="73"/>
      <c r="D12" s="15" t="s">
        <v>141</v>
      </c>
      <c r="E12" s="16">
        <f>TRUNC(E10*F12, 0)</f>
        <v>177953</v>
      </c>
      <c r="F12" s="38">
        <v>8.6999999999999994E-3</v>
      </c>
      <c r="G12" s="17"/>
      <c r="J12" s="41" t="s">
        <v>191</v>
      </c>
    </row>
    <row r="13" spans="1:11" ht="21.95" customHeight="1">
      <c r="A13" s="14" t="s">
        <v>171</v>
      </c>
      <c r="B13" s="73"/>
      <c r="C13" s="73"/>
      <c r="D13" s="15" t="s">
        <v>142</v>
      </c>
      <c r="E13" s="16">
        <f>TRUNC(E8*F13, 0)</f>
        <v>660676</v>
      </c>
      <c r="F13" s="39">
        <v>3.2300000000000002E-2</v>
      </c>
      <c r="G13" s="31" t="s">
        <v>188</v>
      </c>
      <c r="J13" s="41" t="s">
        <v>191</v>
      </c>
    </row>
    <row r="14" spans="1:11" ht="21.95" customHeight="1">
      <c r="A14" s="14" t="s">
        <v>172</v>
      </c>
      <c r="B14" s="73"/>
      <c r="C14" s="73"/>
      <c r="D14" s="15" t="s">
        <v>143</v>
      </c>
      <c r="E14" s="16">
        <f>TRUNC(E8*F14, 0)</f>
        <v>920447</v>
      </c>
      <c r="F14" s="39">
        <v>4.4999999999999998E-2</v>
      </c>
      <c r="G14" s="31" t="s">
        <v>188</v>
      </c>
      <c r="J14" s="41" t="s">
        <v>191</v>
      </c>
    </row>
    <row r="15" spans="1:11" ht="21.95" customHeight="1">
      <c r="A15" s="14" t="s">
        <v>173</v>
      </c>
      <c r="B15" s="73"/>
      <c r="C15" s="73"/>
      <c r="D15" s="15" t="s">
        <v>144</v>
      </c>
      <c r="E15" s="16">
        <f>TRUNC(E13*F15, 0)</f>
        <v>56223</v>
      </c>
      <c r="F15" s="40">
        <v>8.5099999999999995E-2</v>
      </c>
      <c r="G15" s="31" t="s">
        <v>188</v>
      </c>
      <c r="J15" s="41" t="s">
        <v>191</v>
      </c>
    </row>
    <row r="16" spans="1:11" ht="21.95" customHeight="1">
      <c r="A16" s="14" t="s">
        <v>174</v>
      </c>
      <c r="B16" s="73"/>
      <c r="C16" s="73"/>
      <c r="D16" s="15" t="s">
        <v>145</v>
      </c>
      <c r="E16" s="16">
        <f>TRUNC((E8)*F16, 0)</f>
        <v>599313</v>
      </c>
      <c r="F16" s="38">
        <v>2.93E-2</v>
      </c>
      <c r="G16" s="31" t="s">
        <v>186</v>
      </c>
      <c r="J16" s="41" t="s">
        <v>191</v>
      </c>
      <c r="K16" s="42"/>
    </row>
    <row r="17" spans="1:12" ht="21.95" customHeight="1">
      <c r="A17" s="14" t="s">
        <v>175</v>
      </c>
      <c r="B17" s="73"/>
      <c r="C17" s="73"/>
      <c r="D17" s="30" t="s">
        <v>183</v>
      </c>
      <c r="E17" s="16">
        <f>TRUNC((E10)*F17, 0)</f>
        <v>61363</v>
      </c>
      <c r="F17" s="39">
        <v>3.0000000000000001E-3</v>
      </c>
      <c r="G17" s="16"/>
      <c r="J17" s="41" t="s">
        <v>191</v>
      </c>
    </row>
    <row r="18" spans="1:12" ht="21.95" customHeight="1">
      <c r="A18" s="14"/>
      <c r="B18" s="73"/>
      <c r="C18" s="73"/>
      <c r="D18" s="30" t="s">
        <v>184</v>
      </c>
      <c r="E18" s="16">
        <f>TRUNC((E10)*F18, 0)</f>
        <v>0</v>
      </c>
      <c r="F18" s="39">
        <v>0</v>
      </c>
      <c r="G18" s="32" t="s">
        <v>185</v>
      </c>
      <c r="J18" s="41" t="s">
        <v>191</v>
      </c>
      <c r="K18" s="42"/>
    </row>
    <row r="19" spans="1:12" ht="21.95" customHeight="1">
      <c r="A19" s="14" t="s">
        <v>176</v>
      </c>
      <c r="B19" s="73"/>
      <c r="C19" s="73"/>
      <c r="D19" s="15" t="s">
        <v>137</v>
      </c>
      <c r="E19" s="16">
        <f>TRUNC(E11+E12+E13+E14+E16+E15+E17+E18, 0)</f>
        <v>3243014</v>
      </c>
      <c r="F19" s="27" t="s">
        <v>46</v>
      </c>
      <c r="G19" s="17" t="s">
        <v>46</v>
      </c>
    </row>
    <row r="20" spans="1:12" ht="21.95" customHeight="1">
      <c r="A20" s="14" t="s">
        <v>177</v>
      </c>
      <c r="B20" s="64" t="s">
        <v>146</v>
      </c>
      <c r="C20" s="64"/>
      <c r="D20" s="65"/>
      <c r="E20" s="33">
        <f>TRUNC(E7+E10+E19, 0)</f>
        <v>79000000</v>
      </c>
      <c r="F20" s="27" t="s">
        <v>46</v>
      </c>
      <c r="G20" s="17"/>
      <c r="I20" s="44">
        <f>ROUND(J26/1.1,0)</f>
        <v>0</v>
      </c>
      <c r="J20" s="37" t="str">
        <f>"계 금액 계산식에서 " &amp; I20 &amp; "원 감 조정"</f>
        <v>계 금액 계산식에서 0원 감 조정</v>
      </c>
    </row>
    <row r="21" spans="1:12" ht="21.95" hidden="1" customHeight="1">
      <c r="A21" s="14" t="s">
        <v>178</v>
      </c>
      <c r="B21" s="66" t="s">
        <v>147</v>
      </c>
      <c r="C21" s="67"/>
      <c r="D21" s="68"/>
      <c r="E21" s="16">
        <v>0</v>
      </c>
      <c r="F21" s="27" t="s">
        <v>148</v>
      </c>
      <c r="G21" s="17" t="s">
        <v>46</v>
      </c>
    </row>
    <row r="22" spans="1:12" ht="21.95" hidden="1" customHeight="1">
      <c r="A22" s="14" t="s">
        <v>179</v>
      </c>
      <c r="B22" s="64" t="s">
        <v>149</v>
      </c>
      <c r="C22" s="64"/>
      <c r="D22" s="65"/>
      <c r="E22" s="16">
        <v>0</v>
      </c>
      <c r="F22" s="27" t="s">
        <v>150</v>
      </c>
      <c r="G22" s="17" t="s">
        <v>46</v>
      </c>
    </row>
    <row r="23" spans="1:12" ht="21.95" customHeight="1">
      <c r="A23" s="14" t="s">
        <v>78</v>
      </c>
      <c r="B23" s="64" t="s">
        <v>151</v>
      </c>
      <c r="C23" s="64"/>
      <c r="D23" s="65"/>
      <c r="E23" s="33">
        <f>TRUNC(INT(E20+E21+E22), 0)</f>
        <v>79000000</v>
      </c>
      <c r="F23" s="27" t="s">
        <v>46</v>
      </c>
      <c r="G23" s="16"/>
    </row>
    <row r="24" spans="1:12" ht="21.95" customHeight="1">
      <c r="A24" s="14" t="s">
        <v>180</v>
      </c>
      <c r="B24" s="64" t="s">
        <v>152</v>
      </c>
      <c r="C24" s="64"/>
      <c r="D24" s="65"/>
      <c r="E24" s="16">
        <f>TRUNC(E23*0.1, 0)</f>
        <v>7900000</v>
      </c>
      <c r="F24" s="27" t="s">
        <v>153</v>
      </c>
      <c r="G24" s="17" t="s">
        <v>46</v>
      </c>
    </row>
    <row r="25" spans="1:12" ht="21.95" customHeight="1">
      <c r="A25" s="14" t="s">
        <v>181</v>
      </c>
      <c r="B25" s="64" t="s">
        <v>154</v>
      </c>
      <c r="C25" s="64"/>
      <c r="D25" s="65"/>
      <c r="E25" s="16">
        <f>TRUNC(E23+E24, 0)</f>
        <v>86900000</v>
      </c>
      <c r="F25" s="27" t="s">
        <v>46</v>
      </c>
      <c r="G25" s="17" t="s">
        <v>46</v>
      </c>
      <c r="L25" s="26"/>
    </row>
    <row r="26" spans="1:12" ht="21.95" customHeight="1">
      <c r="A26" s="14" t="s">
        <v>182</v>
      </c>
      <c r="B26" s="64" t="s">
        <v>155</v>
      </c>
      <c r="C26" s="64"/>
      <c r="D26" s="65"/>
      <c r="E26" s="16">
        <f>TRUNC(E25, 0)</f>
        <v>86900000</v>
      </c>
      <c r="F26" s="27" t="s">
        <v>46</v>
      </c>
      <c r="G26" s="17">
        <f>I4</f>
        <v>0.87177199999999999</v>
      </c>
      <c r="I26" s="35">
        <f>'유통물가(승강기1) 가격'!L23</f>
        <v>86900000</v>
      </c>
      <c r="J26" s="19">
        <f>E26-I26</f>
        <v>0</v>
      </c>
      <c r="K26" s="18"/>
      <c r="L26" s="24"/>
    </row>
    <row r="27" spans="1:12">
      <c r="G27" s="60"/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6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5"/>
  <sheetViews>
    <sheetView view="pageBreakPreview" zoomScale="70" zoomScaleSheetLayoutView="70" workbookViewId="0">
      <selection activeCell="E8" sqref="E8:L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74" t="s">
        <v>194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48" ht="30" customHeight="1">
      <c r="A2" s="63" t="s">
        <v>0</v>
      </c>
      <c r="B2" s="63" t="s">
        <v>1</v>
      </c>
      <c r="C2" s="63" t="s">
        <v>2</v>
      </c>
      <c r="D2" s="63" t="s">
        <v>3</v>
      </c>
      <c r="E2" s="63" t="s">
        <v>4</v>
      </c>
      <c r="F2" s="63"/>
      <c r="G2" s="63" t="s">
        <v>7</v>
      </c>
      <c r="H2" s="63"/>
      <c r="I2" s="63" t="s">
        <v>8</v>
      </c>
      <c r="J2" s="63"/>
      <c r="K2" s="63" t="s">
        <v>9</v>
      </c>
      <c r="L2" s="63"/>
      <c r="M2" s="63" t="s">
        <v>10</v>
      </c>
      <c r="N2" s="61" t="s">
        <v>15</v>
      </c>
      <c r="O2" s="61" t="s">
        <v>12</v>
      </c>
      <c r="P2" s="61" t="s">
        <v>16</v>
      </c>
      <c r="Q2" s="61" t="s">
        <v>11</v>
      </c>
      <c r="R2" s="61" t="s">
        <v>17</v>
      </c>
      <c r="S2" s="61" t="s">
        <v>18</v>
      </c>
      <c r="T2" s="61" t="s">
        <v>19</v>
      </c>
      <c r="U2" s="61" t="s">
        <v>20</v>
      </c>
      <c r="V2" s="61" t="s">
        <v>21</v>
      </c>
      <c r="W2" s="61" t="s">
        <v>22</v>
      </c>
      <c r="X2" s="61" t="s">
        <v>23</v>
      </c>
      <c r="Y2" s="61" t="s">
        <v>24</v>
      </c>
      <c r="Z2" s="61" t="s">
        <v>25</v>
      </c>
      <c r="AA2" s="61" t="s">
        <v>26</v>
      </c>
      <c r="AB2" s="61" t="s">
        <v>27</v>
      </c>
      <c r="AC2" s="61" t="s">
        <v>28</v>
      </c>
      <c r="AD2" s="61" t="s">
        <v>29</v>
      </c>
      <c r="AE2" s="61" t="s">
        <v>30</v>
      </c>
      <c r="AF2" s="61" t="s">
        <v>31</v>
      </c>
      <c r="AG2" s="61" t="s">
        <v>32</v>
      </c>
      <c r="AH2" s="61" t="s">
        <v>33</v>
      </c>
      <c r="AI2" s="61" t="s">
        <v>34</v>
      </c>
      <c r="AJ2" s="61" t="s">
        <v>35</v>
      </c>
      <c r="AK2" s="61" t="s">
        <v>36</v>
      </c>
      <c r="AL2" s="61" t="s">
        <v>37</v>
      </c>
      <c r="AM2" s="61" t="s">
        <v>38</v>
      </c>
      <c r="AN2" s="61" t="s">
        <v>39</v>
      </c>
      <c r="AO2" s="61" t="s">
        <v>40</v>
      </c>
      <c r="AP2" s="61" t="s">
        <v>41</v>
      </c>
      <c r="AQ2" s="61" t="s">
        <v>42</v>
      </c>
      <c r="AR2" s="61" t="s">
        <v>43</v>
      </c>
      <c r="AS2" s="61" t="s">
        <v>13</v>
      </c>
      <c r="AT2" s="61" t="s">
        <v>14</v>
      </c>
      <c r="AU2" s="61" t="s">
        <v>44</v>
      </c>
      <c r="AV2" s="61" t="s">
        <v>45</v>
      </c>
    </row>
    <row r="3" spans="1:48" ht="30" customHeight="1">
      <c r="A3" s="63"/>
      <c r="B3" s="63"/>
      <c r="C3" s="63"/>
      <c r="D3" s="63"/>
      <c r="E3" s="20" t="s">
        <v>5</v>
      </c>
      <c r="F3" s="20" t="s">
        <v>6</v>
      </c>
      <c r="G3" s="20" t="s">
        <v>5</v>
      </c>
      <c r="H3" s="20" t="s">
        <v>6</v>
      </c>
      <c r="I3" s="20" t="s">
        <v>5</v>
      </c>
      <c r="J3" s="20" t="s">
        <v>6</v>
      </c>
      <c r="K3" s="20" t="s">
        <v>5</v>
      </c>
      <c r="L3" s="20" t="s">
        <v>6</v>
      </c>
      <c r="M3" s="63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</row>
    <row r="4" spans="1:48" ht="30" customHeight="1">
      <c r="A4" s="5" t="str">
        <f>'유통물가(승강기1) 가격'!A4</f>
        <v>010306  승강기설치공사</v>
      </c>
      <c r="B4" s="5"/>
      <c r="C4" s="5"/>
      <c r="D4" s="5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hidden="1" customHeight="1">
      <c r="A5" s="5" t="str">
        <f>'유통물가(승강기1) 가격'!A5</f>
        <v>승객용 승강기(M.R.L.)</v>
      </c>
      <c r="B5" s="5" t="str">
        <f>'유통물가(승강기1) 가격'!B5</f>
        <v>20인승 x 2층 x 60m/min</v>
      </c>
      <c r="C5" s="5" t="str">
        <f>'유통물가(승강기1) 가격'!C5</f>
        <v>대</v>
      </c>
      <c r="D5" s="5">
        <f>'유통물가(승강기1) 가격'!D5</f>
        <v>0</v>
      </c>
      <c r="E5" s="7">
        <f>'재료비 노무비 분리'!E5*'원가계산서(계산용)'!$I$4</f>
        <v>36401711.632000007</v>
      </c>
      <c r="F5" s="7">
        <f t="shared" ref="F5:F16" si="0">TRUNC(E5*D5, 0)</f>
        <v>0</v>
      </c>
      <c r="G5" s="7">
        <f>'재료비 노무비 분리'!G5*'원가계산서(계산용)'!$I$4</f>
        <v>13463646.768000003</v>
      </c>
      <c r="H5" s="7">
        <f t="shared" ref="H5:H16" si="1">TRUNC(G5*D5, 0)</f>
        <v>0</v>
      </c>
      <c r="I5" s="7"/>
      <c r="J5" s="7">
        <f t="shared" ref="J5:J16" si="2">TRUNC(I5*D5, 0)</f>
        <v>0</v>
      </c>
      <c r="K5" s="7">
        <f t="shared" ref="K5:L16" si="3">TRUNC(E5+G5+I5, 0)</f>
        <v>49865358</v>
      </c>
      <c r="L5" s="7">
        <f t="shared" si="3"/>
        <v>0</v>
      </c>
      <c r="M5" s="5" t="s">
        <v>46</v>
      </c>
      <c r="N5" s="2" t="s">
        <v>55</v>
      </c>
      <c r="O5" s="2" t="s">
        <v>46</v>
      </c>
      <c r="P5" s="2" t="s">
        <v>46</v>
      </c>
      <c r="Q5" s="2" t="s">
        <v>54</v>
      </c>
      <c r="R5" s="2" t="s">
        <v>48</v>
      </c>
      <c r="S5" s="2" t="s">
        <v>48</v>
      </c>
      <c r="T5" s="2" t="s">
        <v>49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46</v>
      </c>
      <c r="AS5" s="2" t="s">
        <v>46</v>
      </c>
      <c r="AT5" s="3"/>
      <c r="AU5" s="2" t="s">
        <v>56</v>
      </c>
      <c r="AV5" s="3">
        <v>1151</v>
      </c>
    </row>
    <row r="6" spans="1:48" ht="30" hidden="1" customHeight="1">
      <c r="A6" s="10" t="str">
        <f>'유통물가(승강기1) 가격'!A6</f>
        <v>1개층 추가시</v>
      </c>
      <c r="B6" s="5" t="str">
        <f>'유통물가(승강기1) 가격'!B6</f>
        <v>20인승 1개층 추가</v>
      </c>
      <c r="C6" s="5" t="str">
        <f>'유통물가(승강기1) 가격'!C6</f>
        <v>층</v>
      </c>
      <c r="D6" s="5">
        <f>'유통물가(승강기1) 가격'!D6</f>
        <v>0</v>
      </c>
      <c r="E6" s="7">
        <f>'재료비 노무비 분리'!E6*'원가계산서(계산용)'!$I$4</f>
        <v>1120052.6656000002</v>
      </c>
      <c r="F6" s="7">
        <f t="shared" si="0"/>
        <v>0</v>
      </c>
      <c r="G6" s="7">
        <f>'재료비 노무비 분리'!G6*'원가계산서(계산용)'!$I$4</f>
        <v>414266.05440000008</v>
      </c>
      <c r="H6" s="7">
        <f t="shared" si="1"/>
        <v>0</v>
      </c>
      <c r="I6" s="7"/>
      <c r="J6" s="7">
        <f t="shared" si="2"/>
        <v>0</v>
      </c>
      <c r="K6" s="7">
        <f t="shared" si="3"/>
        <v>1534318</v>
      </c>
      <c r="L6" s="7">
        <f t="shared" si="3"/>
        <v>0</v>
      </c>
      <c r="M6" s="5" t="s">
        <v>46</v>
      </c>
      <c r="N6" s="2" t="s">
        <v>59</v>
      </c>
      <c r="O6" s="2" t="s">
        <v>46</v>
      </c>
      <c r="P6" s="2" t="s">
        <v>46</v>
      </c>
      <c r="Q6" s="2" t="s">
        <v>54</v>
      </c>
      <c r="R6" s="2" t="s">
        <v>48</v>
      </c>
      <c r="S6" s="2" t="s">
        <v>48</v>
      </c>
      <c r="T6" s="2" t="s">
        <v>49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46</v>
      </c>
      <c r="AS6" s="2" t="s">
        <v>46</v>
      </c>
      <c r="AT6" s="3"/>
      <c r="AU6" s="2" t="s">
        <v>60</v>
      </c>
      <c r="AV6" s="3">
        <v>1152</v>
      </c>
    </row>
    <row r="7" spans="1:48" ht="30" hidden="1" customHeight="1">
      <c r="A7" s="10" t="str">
        <f>'유통물가(승강기1) 가격'!A7</f>
        <v>방화도어</v>
      </c>
      <c r="B7" s="5" t="str">
        <f>'유통물가(승강기1) 가격'!B7</f>
        <v>20인승 방화도어 1개층 추가 시</v>
      </c>
      <c r="C7" s="5" t="str">
        <f>'유통물가(승강기1) 가격'!C7</f>
        <v>조</v>
      </c>
      <c r="D7" s="5">
        <f>'유통물가(승강기1) 가격'!D7</f>
        <v>0</v>
      </c>
      <c r="E7" s="7">
        <f>'재료비 노무비 분리'!E7*'원가계산서(계산용)'!$I$4</f>
        <v>350016.45799999998</v>
      </c>
      <c r="F7" s="7">
        <f t="shared" si="0"/>
        <v>0</v>
      </c>
      <c r="G7" s="7">
        <f>'재료비 노무비 분리'!G7*'원가계산서(계산용)'!$I$4</f>
        <v>129458.14199999999</v>
      </c>
      <c r="H7" s="7">
        <f t="shared" si="1"/>
        <v>0</v>
      </c>
      <c r="I7" s="7"/>
      <c r="J7" s="7">
        <f t="shared" si="2"/>
        <v>0</v>
      </c>
      <c r="K7" s="7">
        <f t="shared" si="3"/>
        <v>479474</v>
      </c>
      <c r="L7" s="7">
        <f t="shared" si="3"/>
        <v>0</v>
      </c>
      <c r="M7" s="5" t="s">
        <v>46</v>
      </c>
      <c r="N7" s="2" t="s">
        <v>62</v>
      </c>
      <c r="O7" s="2" t="s">
        <v>46</v>
      </c>
      <c r="P7" s="2" t="s">
        <v>46</v>
      </c>
      <c r="Q7" s="2" t="s">
        <v>54</v>
      </c>
      <c r="R7" s="2" t="s">
        <v>48</v>
      </c>
      <c r="S7" s="2" t="s">
        <v>48</v>
      </c>
      <c r="T7" s="2" t="s">
        <v>49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46</v>
      </c>
      <c r="AS7" s="2" t="s">
        <v>46</v>
      </c>
      <c r="AT7" s="3"/>
      <c r="AU7" s="2" t="s">
        <v>63</v>
      </c>
      <c r="AV7" s="3">
        <v>1153</v>
      </c>
    </row>
    <row r="8" spans="1:48" ht="30" customHeight="1">
      <c r="A8" s="5" t="str">
        <f>'유통물가(승강기1) 가격'!A8</f>
        <v>승객용 승강기(M.R.L.)</v>
      </c>
      <c r="B8" s="5" t="str">
        <f>'유통물가(승강기1) 가격'!B8</f>
        <v>17인승 x 2층 x 60m/min</v>
      </c>
      <c r="C8" s="5" t="str">
        <f>'유통물가(승강기1) 가격'!C8</f>
        <v>대</v>
      </c>
      <c r="D8" s="5">
        <f>'유통물가(승강기1) 가격'!D8</f>
        <v>1</v>
      </c>
      <c r="E8" s="7"/>
      <c r="F8" s="7"/>
      <c r="G8" s="7"/>
      <c r="H8" s="7"/>
      <c r="I8" s="7"/>
      <c r="J8" s="7"/>
      <c r="K8" s="7"/>
      <c r="L8" s="7"/>
      <c r="M8" s="5"/>
      <c r="N8" s="2"/>
      <c r="O8" s="2"/>
      <c r="P8" s="2"/>
      <c r="Q8" s="2"/>
      <c r="R8" s="2"/>
      <c r="S8" s="2"/>
      <c r="T8" s="2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/>
      <c r="AS8" s="2"/>
      <c r="AT8" s="3"/>
      <c r="AU8" s="2"/>
      <c r="AV8" s="3"/>
    </row>
    <row r="9" spans="1:48" ht="30" customHeight="1">
      <c r="A9" s="10" t="str">
        <f>'유통물가(승강기1) 가격'!A9</f>
        <v>1개층 추가시</v>
      </c>
      <c r="B9" s="5" t="str">
        <f>'유통물가(승강기1) 가격'!B9</f>
        <v>17인승 1개층 추가</v>
      </c>
      <c r="C9" s="5" t="str">
        <f>'유통물가(승강기1) 가격'!C9</f>
        <v>층</v>
      </c>
      <c r="D9" s="5">
        <f>'유통물가(승강기1) 가격'!D9</f>
        <v>2</v>
      </c>
      <c r="E9" s="7"/>
      <c r="F9" s="7"/>
      <c r="G9" s="7"/>
      <c r="H9" s="7"/>
      <c r="I9" s="7"/>
      <c r="J9" s="7"/>
      <c r="K9" s="7"/>
      <c r="L9" s="7"/>
      <c r="M9" s="5"/>
      <c r="N9" s="2"/>
      <c r="O9" s="2"/>
      <c r="P9" s="2"/>
      <c r="Q9" s="2"/>
      <c r="R9" s="2"/>
      <c r="S9" s="2"/>
      <c r="T9" s="2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/>
      <c r="AS9" s="2"/>
      <c r="AT9" s="3"/>
      <c r="AU9" s="2"/>
      <c r="AV9" s="3"/>
    </row>
    <row r="10" spans="1:48" ht="30" customHeight="1">
      <c r="A10" s="10" t="str">
        <f>'유통물가(승강기1) 가격'!A10</f>
        <v>방화도어</v>
      </c>
      <c r="B10" s="5" t="str">
        <f>'유통물가(승강기1) 가격'!B10</f>
        <v>17인승 방화도어 1개층 추가 시</v>
      </c>
      <c r="C10" s="5" t="str">
        <f>'유통물가(승강기1) 가격'!C10</f>
        <v>조</v>
      </c>
      <c r="D10" s="5">
        <f>'유통물가(승강기1) 가격'!D10</f>
        <v>4</v>
      </c>
      <c r="E10" s="7"/>
      <c r="F10" s="7"/>
      <c r="G10" s="7"/>
      <c r="H10" s="7"/>
      <c r="I10" s="7"/>
      <c r="J10" s="7"/>
      <c r="K10" s="7"/>
      <c r="L10" s="7"/>
      <c r="M10" s="5"/>
      <c r="N10" s="2"/>
      <c r="O10" s="2"/>
      <c r="P10" s="2"/>
      <c r="Q10" s="2"/>
      <c r="R10" s="2"/>
      <c r="S10" s="2"/>
      <c r="T10" s="2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/>
      <c r="AS10" s="2"/>
      <c r="AT10" s="3"/>
      <c r="AU10" s="2"/>
      <c r="AV10" s="3"/>
    </row>
    <row r="11" spans="1:48" ht="30" hidden="1" customHeight="1">
      <c r="A11" s="5" t="str">
        <f>'유통물가(승강기1) 가격'!A11</f>
        <v>승객용 승강기(M.R.L.)</v>
      </c>
      <c r="B11" s="5" t="str">
        <f>'유통물가(승강기1) 가격'!B11</f>
        <v>15인승 x 2층 x 60m/min</v>
      </c>
      <c r="C11" s="5" t="str">
        <f>'유통물가(승강기1) 가격'!C11</f>
        <v>대</v>
      </c>
      <c r="D11" s="5">
        <f>'유통물가(승강기1) 가격'!D11</f>
        <v>0</v>
      </c>
      <c r="E11" s="7"/>
      <c r="F11" s="7"/>
      <c r="G11" s="7"/>
      <c r="H11" s="7"/>
      <c r="I11" s="7"/>
      <c r="J11" s="7"/>
      <c r="K11" s="7"/>
      <c r="L11" s="7"/>
      <c r="M11" s="5" t="s">
        <v>46</v>
      </c>
      <c r="N11" s="2" t="s">
        <v>70</v>
      </c>
      <c r="O11" s="2" t="s">
        <v>46</v>
      </c>
      <c r="P11" s="2" t="s">
        <v>46</v>
      </c>
      <c r="Q11" s="2" t="s">
        <v>54</v>
      </c>
      <c r="R11" s="2" t="s">
        <v>48</v>
      </c>
      <c r="S11" s="2" t="s">
        <v>48</v>
      </c>
      <c r="T11" s="2" t="s">
        <v>49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46</v>
      </c>
      <c r="AS11" s="2" t="s">
        <v>46</v>
      </c>
      <c r="AT11" s="3"/>
      <c r="AU11" s="2" t="s">
        <v>71</v>
      </c>
      <c r="AV11" s="3">
        <v>1157</v>
      </c>
    </row>
    <row r="12" spans="1:48" ht="30" hidden="1" customHeight="1">
      <c r="A12" s="10" t="str">
        <f>'유통물가(승강기1) 가격'!A12</f>
        <v>1개층 추가시</v>
      </c>
      <c r="B12" s="5" t="str">
        <f>'유통물가(승강기1) 가격'!B12</f>
        <v>15인승 1개층 추가</v>
      </c>
      <c r="C12" s="5" t="str">
        <f>'유통물가(승강기1) 가격'!C12</f>
        <v>층</v>
      </c>
      <c r="D12" s="5">
        <f>'유통물가(승강기1) 가격'!D12</f>
        <v>0</v>
      </c>
      <c r="E12" s="7"/>
      <c r="F12" s="7"/>
      <c r="G12" s="7"/>
      <c r="H12" s="7"/>
      <c r="I12" s="7"/>
      <c r="J12" s="7"/>
      <c r="K12" s="7"/>
      <c r="L12" s="7"/>
      <c r="M12" s="5" t="s">
        <v>46</v>
      </c>
      <c r="N12" s="2" t="s">
        <v>73</v>
      </c>
      <c r="O12" s="2" t="s">
        <v>46</v>
      </c>
      <c r="P12" s="2" t="s">
        <v>46</v>
      </c>
      <c r="Q12" s="2" t="s">
        <v>54</v>
      </c>
      <c r="R12" s="2" t="s">
        <v>48</v>
      </c>
      <c r="S12" s="2" t="s">
        <v>48</v>
      </c>
      <c r="T12" s="2" t="s">
        <v>49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46</v>
      </c>
      <c r="AS12" s="2" t="s">
        <v>46</v>
      </c>
      <c r="AT12" s="3"/>
      <c r="AU12" s="2" t="s">
        <v>74</v>
      </c>
      <c r="AV12" s="3">
        <v>1158</v>
      </c>
    </row>
    <row r="13" spans="1:48" ht="30" hidden="1" customHeight="1">
      <c r="A13" s="10" t="str">
        <f>'유통물가(승강기1) 가격'!A13</f>
        <v>방화도어</v>
      </c>
      <c r="B13" s="5" t="str">
        <f>'유통물가(승강기1) 가격'!B13</f>
        <v>15인승 방화도어 1개층 추가 시</v>
      </c>
      <c r="C13" s="5" t="str">
        <f>'유통물가(승강기1) 가격'!C13</f>
        <v>조</v>
      </c>
      <c r="D13" s="5">
        <f>'유통물가(승강기1) 가격'!D13</f>
        <v>0</v>
      </c>
      <c r="E13" s="7"/>
      <c r="F13" s="7"/>
      <c r="G13" s="7"/>
      <c r="H13" s="7"/>
      <c r="I13" s="7"/>
      <c r="J13" s="7"/>
      <c r="K13" s="7"/>
      <c r="L13" s="7"/>
      <c r="M13" s="5" t="s">
        <v>46</v>
      </c>
      <c r="N13" s="2" t="s">
        <v>75</v>
      </c>
      <c r="O13" s="2" t="s">
        <v>46</v>
      </c>
      <c r="P13" s="2" t="s">
        <v>46</v>
      </c>
      <c r="Q13" s="2" t="s">
        <v>54</v>
      </c>
      <c r="R13" s="2" t="s">
        <v>48</v>
      </c>
      <c r="S13" s="2" t="s">
        <v>48</v>
      </c>
      <c r="T13" s="2" t="s">
        <v>49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46</v>
      </c>
      <c r="AS13" s="2" t="s">
        <v>46</v>
      </c>
      <c r="AT13" s="3"/>
      <c r="AU13" s="2" t="s">
        <v>76</v>
      </c>
      <c r="AV13" s="3">
        <v>1159</v>
      </c>
    </row>
    <row r="14" spans="1:48" ht="30" hidden="1" customHeight="1">
      <c r="A14" s="5" t="str">
        <f>'유통물가(승강기1) 가격'!A14</f>
        <v>승객용 승강기(M.R.L.)</v>
      </c>
      <c r="B14" s="5" t="str">
        <f>'유통물가(승강기1) 가격'!B14</f>
        <v>13인승 x 2층 x 60m/min</v>
      </c>
      <c r="C14" s="5" t="str">
        <f>'유통물가(승강기1) 가격'!C14</f>
        <v>대</v>
      </c>
      <c r="D14" s="5">
        <f>'유통물가(승강기1) 가격'!D14</f>
        <v>0</v>
      </c>
      <c r="E14" s="7"/>
      <c r="F14" s="7"/>
      <c r="G14" s="7"/>
      <c r="H14" s="7"/>
      <c r="I14" s="7"/>
      <c r="J14" s="7"/>
      <c r="K14" s="7"/>
      <c r="L14" s="7"/>
      <c r="M14" s="5" t="s">
        <v>46</v>
      </c>
      <c r="N14" s="2" t="s">
        <v>64</v>
      </c>
      <c r="O14" s="2" t="s">
        <v>46</v>
      </c>
      <c r="P14" s="2" t="s">
        <v>46</v>
      </c>
      <c r="Q14" s="2" t="s">
        <v>54</v>
      </c>
      <c r="R14" s="2" t="s">
        <v>48</v>
      </c>
      <c r="S14" s="2" t="s">
        <v>48</v>
      </c>
      <c r="T14" s="2" t="s">
        <v>49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46</v>
      </c>
      <c r="AS14" s="2" t="s">
        <v>46</v>
      </c>
      <c r="AT14" s="3"/>
      <c r="AU14" s="2" t="s">
        <v>65</v>
      </c>
      <c r="AV14" s="3">
        <v>1154</v>
      </c>
    </row>
    <row r="15" spans="1:48" ht="30" hidden="1" customHeight="1">
      <c r="A15" s="10" t="str">
        <f>'유통물가(승강기1) 가격'!A15</f>
        <v>1개층 추가시</v>
      </c>
      <c r="B15" s="5" t="str">
        <f>'유통물가(승강기1) 가격'!B15</f>
        <v>13인승 1개층 추가</v>
      </c>
      <c r="C15" s="5" t="str">
        <f>'유통물가(승강기1) 가격'!C15</f>
        <v>층</v>
      </c>
      <c r="D15" s="5">
        <f>'유통물가(승강기1) 가격'!D15</f>
        <v>0</v>
      </c>
      <c r="E15" s="7"/>
      <c r="F15" s="7"/>
      <c r="G15" s="7"/>
      <c r="H15" s="7"/>
      <c r="I15" s="7"/>
      <c r="J15" s="7"/>
      <c r="K15" s="7"/>
      <c r="L15" s="7"/>
      <c r="M15" s="5" t="s">
        <v>46</v>
      </c>
      <c r="N15" s="2" t="s">
        <v>66</v>
      </c>
      <c r="O15" s="2" t="s">
        <v>46</v>
      </c>
      <c r="P15" s="2" t="s">
        <v>46</v>
      </c>
      <c r="Q15" s="2" t="s">
        <v>54</v>
      </c>
      <c r="R15" s="2" t="s">
        <v>48</v>
      </c>
      <c r="S15" s="2" t="s">
        <v>48</v>
      </c>
      <c r="T15" s="2" t="s">
        <v>49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46</v>
      </c>
      <c r="AS15" s="2" t="s">
        <v>46</v>
      </c>
      <c r="AT15" s="3"/>
      <c r="AU15" s="2" t="s">
        <v>67</v>
      </c>
      <c r="AV15" s="3">
        <v>1155</v>
      </c>
    </row>
    <row r="16" spans="1:48" ht="30" hidden="1" customHeight="1">
      <c r="A16" s="10" t="str">
        <f>'유통물가(승강기1) 가격'!A16</f>
        <v>방화도어</v>
      </c>
      <c r="B16" s="5" t="str">
        <f>'유통물가(승강기1) 가격'!B16</f>
        <v>13인승 방화도어 1개층 추가 시</v>
      </c>
      <c r="C16" s="5" t="str">
        <f>'유통물가(승강기1) 가격'!C16</f>
        <v>조</v>
      </c>
      <c r="D16" s="5">
        <f>'유통물가(승강기1) 가격'!D16</f>
        <v>0</v>
      </c>
      <c r="E16" s="7"/>
      <c r="F16" s="7"/>
      <c r="G16" s="7"/>
      <c r="H16" s="7"/>
      <c r="I16" s="7"/>
      <c r="J16" s="7"/>
      <c r="K16" s="7"/>
      <c r="L16" s="7"/>
      <c r="M16" s="5" t="s">
        <v>46</v>
      </c>
      <c r="N16" s="2" t="s">
        <v>68</v>
      </c>
      <c r="O16" s="2" t="s">
        <v>46</v>
      </c>
      <c r="P16" s="2" t="s">
        <v>46</v>
      </c>
      <c r="Q16" s="2" t="s">
        <v>54</v>
      </c>
      <c r="R16" s="2" t="s">
        <v>48</v>
      </c>
      <c r="S16" s="2" t="s">
        <v>48</v>
      </c>
      <c r="T16" s="2" t="s">
        <v>49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46</v>
      </c>
      <c r="AS16" s="2" t="s">
        <v>46</v>
      </c>
      <c r="AT16" s="3"/>
      <c r="AU16" s="2" t="s">
        <v>69</v>
      </c>
      <c r="AV16" s="3">
        <v>1156</v>
      </c>
    </row>
    <row r="17" spans="1:13" ht="30" customHeight="1">
      <c r="A17" s="5" t="str">
        <f>'유통물가(승강기1) 가격'!A17</f>
        <v>휠체어리프트(계단겸용)</v>
      </c>
      <c r="B17" s="5" t="str">
        <f>'유통물가(승강기1) 가격'!B17</f>
        <v>320kg</v>
      </c>
      <c r="C17" s="5" t="str">
        <f>'유통물가(승강기1) 가격'!C17</f>
        <v>대</v>
      </c>
      <c r="D17" s="5">
        <f>'유통물가(승강기1) 가격'!D17</f>
        <v>1</v>
      </c>
      <c r="E17" s="7"/>
      <c r="F17" s="7"/>
      <c r="G17" s="7"/>
      <c r="H17" s="7"/>
      <c r="I17" s="7"/>
      <c r="J17" s="7"/>
      <c r="K17" s="7"/>
      <c r="L17" s="7"/>
      <c r="M17" s="9"/>
    </row>
    <row r="18" spans="1:13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3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>
      <c r="A35" s="5" t="s">
        <v>50</v>
      </c>
      <c r="B35" s="9"/>
      <c r="C35" s="9"/>
      <c r="D35" s="9"/>
      <c r="E35" s="9"/>
      <c r="F35" s="7">
        <f>SUM(F5:F34)</f>
        <v>0</v>
      </c>
      <c r="G35" s="9"/>
      <c r="H35" s="7">
        <f>SUM(H5:H34)</f>
        <v>0</v>
      </c>
      <c r="I35" s="9"/>
      <c r="J35" s="7">
        <f>SUM(J5:J34)</f>
        <v>0</v>
      </c>
      <c r="K35" s="9"/>
      <c r="L35" s="7">
        <f>SUM(L5:L34)</f>
        <v>0</v>
      </c>
      <c r="M35" s="9"/>
      <c r="N35" t="s">
        <v>51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6" type="noConversion"/>
  <pageMargins left="0.7" right="0.7" top="0.75" bottom="0.75" header="0.3" footer="0.3"/>
  <pageSetup paperSize="9" scale="61" fitToHeight="0" orientation="landscape" r:id="rId1"/>
  <rowBreaks count="1" manualBreakCount="1">
    <brk id="3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abSelected="1" topLeftCell="B1" zoomScale="90" zoomScaleNormal="90" workbookViewId="0">
      <selection activeCell="F2" sqref="F2:G2"/>
    </sheetView>
  </sheetViews>
  <sheetFormatPr defaultRowHeight="13.5"/>
  <cols>
    <col min="1" max="1" width="0" style="12" hidden="1" customWidth="1"/>
    <col min="2" max="3" width="4.625" style="12" customWidth="1"/>
    <col min="4" max="4" width="35.625" style="12" customWidth="1"/>
    <col min="5" max="5" width="25.625" style="12" customWidth="1"/>
    <col min="6" max="6" width="60.625" style="12" customWidth="1"/>
    <col min="7" max="7" width="30.625" style="12" customWidth="1"/>
    <col min="8" max="8" width="9" style="12"/>
    <col min="9" max="9" width="15.125" style="12" hidden="1" customWidth="1"/>
    <col min="10" max="10" width="32.875" style="12" hidden="1" customWidth="1"/>
    <col min="11" max="11" width="13" style="12" bestFit="1" customWidth="1"/>
    <col min="12" max="12" width="11.875" style="12" bestFit="1" customWidth="1"/>
    <col min="13" max="16384" width="9" style="12"/>
  </cols>
  <sheetData>
    <row r="1" spans="1:11" ht="40.5" customHeight="1">
      <c r="B1" s="75" t="s">
        <v>187</v>
      </c>
      <c r="C1" s="75"/>
      <c r="D1" s="75"/>
      <c r="E1" s="75"/>
      <c r="F1" s="75"/>
      <c r="G1" s="75"/>
      <c r="I1" s="49" t="s">
        <v>195</v>
      </c>
      <c r="J1" s="49" t="s">
        <v>195</v>
      </c>
    </row>
    <row r="2" spans="1:11" ht="21.95" customHeight="1">
      <c r="B2" s="76" t="str">
        <f>'원가계산서(계산용)'!B2:E2</f>
        <v>공사명 : 가칭 강동고등학교 교사신축 승강기 구매 및 설치</v>
      </c>
      <c r="C2" s="76"/>
      <c r="D2" s="76"/>
      <c r="E2" s="76"/>
      <c r="F2" s="77"/>
      <c r="G2" s="77"/>
    </row>
    <row r="3" spans="1:11" ht="21.95" customHeight="1">
      <c r="B3" s="72" t="s">
        <v>156</v>
      </c>
      <c r="C3" s="72"/>
      <c r="D3" s="72"/>
      <c r="E3" s="23" t="s">
        <v>157</v>
      </c>
      <c r="F3" s="23" t="s">
        <v>158</v>
      </c>
      <c r="G3" s="23" t="s">
        <v>77</v>
      </c>
    </row>
    <row r="4" spans="1:11" ht="21.95" customHeight="1">
      <c r="A4" s="14" t="s">
        <v>159</v>
      </c>
      <c r="B4" s="73" t="s">
        <v>160</v>
      </c>
      <c r="C4" s="73" t="s">
        <v>161</v>
      </c>
      <c r="D4" s="22" t="s">
        <v>134</v>
      </c>
      <c r="E4" s="16"/>
      <c r="F4" s="27" t="s">
        <v>46</v>
      </c>
      <c r="G4" s="21" t="s">
        <v>46</v>
      </c>
      <c r="I4" s="34"/>
      <c r="J4" s="36"/>
    </row>
    <row r="5" spans="1:11" ht="21.95" customHeight="1">
      <c r="A5" s="14" t="s">
        <v>162</v>
      </c>
      <c r="B5" s="73"/>
      <c r="C5" s="73"/>
      <c r="D5" s="22" t="s">
        <v>135</v>
      </c>
      <c r="E5" s="16"/>
      <c r="F5" s="27" t="s">
        <v>46</v>
      </c>
      <c r="G5" s="21" t="s">
        <v>46</v>
      </c>
      <c r="I5" s="25"/>
    </row>
    <row r="6" spans="1:11" ht="21.95" customHeight="1">
      <c r="A6" s="14" t="s">
        <v>115</v>
      </c>
      <c r="B6" s="73"/>
      <c r="C6" s="73"/>
      <c r="D6" s="22" t="s">
        <v>136</v>
      </c>
      <c r="E6" s="16"/>
      <c r="F6" s="27" t="s">
        <v>46</v>
      </c>
      <c r="G6" s="21" t="s">
        <v>46</v>
      </c>
    </row>
    <row r="7" spans="1:11" ht="21.95" customHeight="1">
      <c r="A7" s="14" t="s">
        <v>163</v>
      </c>
      <c r="B7" s="73"/>
      <c r="C7" s="73"/>
      <c r="D7" s="22" t="s">
        <v>137</v>
      </c>
      <c r="E7" s="16"/>
      <c r="F7" s="27" t="s">
        <v>46</v>
      </c>
      <c r="G7" s="21" t="s">
        <v>46</v>
      </c>
    </row>
    <row r="8" spans="1:11" ht="21.95" customHeight="1">
      <c r="A8" s="14" t="s">
        <v>164</v>
      </c>
      <c r="B8" s="73"/>
      <c r="C8" s="73" t="s">
        <v>165</v>
      </c>
      <c r="D8" s="22" t="s">
        <v>138</v>
      </c>
      <c r="E8" s="16"/>
      <c r="F8" s="27" t="s">
        <v>46</v>
      </c>
      <c r="G8" s="21" t="s">
        <v>46</v>
      </c>
    </row>
    <row r="9" spans="1:11" ht="21.95" customHeight="1">
      <c r="A9" s="14" t="s">
        <v>166</v>
      </c>
      <c r="B9" s="73"/>
      <c r="C9" s="73"/>
      <c r="D9" s="22" t="s">
        <v>139</v>
      </c>
      <c r="E9" s="16"/>
      <c r="F9" s="28"/>
      <c r="G9" s="29"/>
    </row>
    <row r="10" spans="1:11" ht="21.95" customHeight="1">
      <c r="A10" s="14" t="s">
        <v>167</v>
      </c>
      <c r="B10" s="73"/>
      <c r="C10" s="73"/>
      <c r="D10" s="22" t="s">
        <v>137</v>
      </c>
      <c r="E10" s="16"/>
      <c r="F10" s="27" t="s">
        <v>46</v>
      </c>
      <c r="G10" s="21" t="s">
        <v>46</v>
      </c>
      <c r="J10" s="37"/>
    </row>
    <row r="11" spans="1:11" ht="21.95" customHeight="1">
      <c r="A11" s="14" t="s">
        <v>168</v>
      </c>
      <c r="B11" s="73"/>
      <c r="C11" s="73" t="s">
        <v>169</v>
      </c>
      <c r="D11" s="22" t="s">
        <v>140</v>
      </c>
      <c r="E11" s="16"/>
      <c r="F11" s="46">
        <f>'원가계산서(계산용)'!F11</f>
        <v>3.7499999999999999E-2</v>
      </c>
      <c r="G11" s="21" t="s">
        <v>46</v>
      </c>
      <c r="J11" s="37"/>
    </row>
    <row r="12" spans="1:11" ht="21.95" customHeight="1">
      <c r="A12" s="14" t="s">
        <v>170</v>
      </c>
      <c r="B12" s="73"/>
      <c r="C12" s="73"/>
      <c r="D12" s="22" t="s">
        <v>141</v>
      </c>
      <c r="E12" s="16"/>
      <c r="F12" s="46">
        <f>'원가계산서(계산용)'!F12</f>
        <v>8.6999999999999994E-3</v>
      </c>
      <c r="G12" s="21"/>
      <c r="J12" s="41"/>
    </row>
    <row r="13" spans="1:11" ht="21.95" customHeight="1">
      <c r="A13" s="14" t="s">
        <v>171</v>
      </c>
      <c r="B13" s="73"/>
      <c r="C13" s="73"/>
      <c r="D13" s="22" t="s">
        <v>142</v>
      </c>
      <c r="E13" s="16"/>
      <c r="F13" s="47">
        <f>'원가계산서(계산용)'!F13</f>
        <v>3.2300000000000002E-2</v>
      </c>
      <c r="G13" s="31"/>
      <c r="J13" s="41"/>
    </row>
    <row r="14" spans="1:11" ht="21.95" customHeight="1">
      <c r="A14" s="14" t="s">
        <v>172</v>
      </c>
      <c r="B14" s="73"/>
      <c r="C14" s="73"/>
      <c r="D14" s="22" t="s">
        <v>143</v>
      </c>
      <c r="E14" s="16"/>
      <c r="F14" s="47">
        <f>'원가계산서(계산용)'!F14</f>
        <v>4.4999999999999998E-2</v>
      </c>
      <c r="G14" s="31"/>
      <c r="J14" s="41"/>
    </row>
    <row r="15" spans="1:11" ht="21.95" customHeight="1">
      <c r="A15" s="14" t="s">
        <v>173</v>
      </c>
      <c r="B15" s="73"/>
      <c r="C15" s="73"/>
      <c r="D15" s="22" t="s">
        <v>144</v>
      </c>
      <c r="E15" s="16"/>
      <c r="F15" s="48">
        <f>'원가계산서(계산용)'!F15</f>
        <v>8.5099999999999995E-2</v>
      </c>
      <c r="G15" s="31"/>
      <c r="J15" s="41"/>
    </row>
    <row r="16" spans="1:11" ht="21.95" customHeight="1">
      <c r="A16" s="14" t="s">
        <v>174</v>
      </c>
      <c r="B16" s="73"/>
      <c r="C16" s="73"/>
      <c r="D16" s="22" t="s">
        <v>145</v>
      </c>
      <c r="E16" s="16"/>
      <c r="F16" s="46">
        <f>'원가계산서(계산용)'!F16</f>
        <v>2.93E-2</v>
      </c>
      <c r="G16" s="31"/>
      <c r="J16" s="41"/>
      <c r="K16" s="42"/>
    </row>
    <row r="17" spans="1:12" ht="21.95" customHeight="1">
      <c r="A17" s="14" t="s">
        <v>175</v>
      </c>
      <c r="B17" s="73"/>
      <c r="C17" s="73"/>
      <c r="D17" s="30" t="s">
        <v>183</v>
      </c>
      <c r="E17" s="16"/>
      <c r="F17" s="47">
        <f>'원가계산서(계산용)'!F17</f>
        <v>3.0000000000000001E-3</v>
      </c>
      <c r="G17" s="31"/>
      <c r="J17" s="41"/>
    </row>
    <row r="18" spans="1:12" ht="21.95" customHeight="1">
      <c r="A18" s="14"/>
      <c r="B18" s="73"/>
      <c r="C18" s="73"/>
      <c r="D18" s="30" t="s">
        <v>184</v>
      </c>
      <c r="E18" s="16"/>
      <c r="F18" s="47">
        <f>'원가계산서(계산용)'!F18</f>
        <v>0</v>
      </c>
      <c r="G18" s="31"/>
      <c r="J18" s="41"/>
      <c r="K18" s="42"/>
    </row>
    <row r="19" spans="1:12" ht="21.95" customHeight="1">
      <c r="A19" s="14" t="s">
        <v>176</v>
      </c>
      <c r="B19" s="73"/>
      <c r="C19" s="73"/>
      <c r="D19" s="22" t="s">
        <v>137</v>
      </c>
      <c r="E19" s="16"/>
      <c r="F19" s="27" t="s">
        <v>46</v>
      </c>
      <c r="G19" s="21" t="s">
        <v>46</v>
      </c>
    </row>
    <row r="20" spans="1:12" ht="21.95" customHeight="1">
      <c r="A20" s="14" t="s">
        <v>177</v>
      </c>
      <c r="B20" s="64" t="s">
        <v>146</v>
      </c>
      <c r="C20" s="64"/>
      <c r="D20" s="65"/>
      <c r="E20" s="16"/>
      <c r="F20" s="27" t="s">
        <v>46</v>
      </c>
      <c r="G20" s="21" t="s">
        <v>46</v>
      </c>
      <c r="I20" s="44">
        <f>ROUND(J26/1.1,0)</f>
        <v>-79000000</v>
      </c>
      <c r="J20" s="37" t="str">
        <f>"계 금액 계산식에서 " &amp; I20 &amp; "원 감 조정"</f>
        <v>계 금액 계산식에서 -79000000원 감 조정</v>
      </c>
    </row>
    <row r="21" spans="1:12" ht="21.95" hidden="1" customHeight="1">
      <c r="A21" s="14" t="s">
        <v>178</v>
      </c>
      <c r="B21" s="66" t="s">
        <v>147</v>
      </c>
      <c r="C21" s="67"/>
      <c r="D21" s="68"/>
      <c r="E21" s="16"/>
      <c r="F21" s="27" t="s">
        <v>148</v>
      </c>
      <c r="G21" s="21" t="s">
        <v>46</v>
      </c>
    </row>
    <row r="22" spans="1:12" ht="21.95" hidden="1" customHeight="1">
      <c r="A22" s="14" t="s">
        <v>179</v>
      </c>
      <c r="B22" s="64" t="s">
        <v>149</v>
      </c>
      <c r="C22" s="64"/>
      <c r="D22" s="65"/>
      <c r="E22" s="16"/>
      <c r="F22" s="27" t="s">
        <v>150</v>
      </c>
      <c r="G22" s="21" t="s">
        <v>46</v>
      </c>
    </row>
    <row r="23" spans="1:12" ht="21.95" customHeight="1">
      <c r="A23" s="14" t="s">
        <v>78</v>
      </c>
      <c r="B23" s="64" t="s">
        <v>151</v>
      </c>
      <c r="C23" s="64"/>
      <c r="D23" s="65"/>
      <c r="E23" s="33"/>
      <c r="F23" s="27" t="s">
        <v>46</v>
      </c>
      <c r="G23" s="16"/>
    </row>
    <row r="24" spans="1:12" ht="21.95" customHeight="1">
      <c r="A24" s="14" t="s">
        <v>180</v>
      </c>
      <c r="B24" s="64" t="s">
        <v>152</v>
      </c>
      <c r="C24" s="64"/>
      <c r="D24" s="65"/>
      <c r="E24" s="16"/>
      <c r="F24" s="27" t="s">
        <v>153</v>
      </c>
      <c r="G24" s="21" t="s">
        <v>46</v>
      </c>
    </row>
    <row r="25" spans="1:12" ht="21.95" customHeight="1">
      <c r="A25" s="14" t="s">
        <v>181</v>
      </c>
      <c r="B25" s="64" t="s">
        <v>154</v>
      </c>
      <c r="C25" s="64"/>
      <c r="D25" s="65"/>
      <c r="E25" s="16"/>
      <c r="F25" s="27" t="s">
        <v>46</v>
      </c>
      <c r="G25" s="21" t="s">
        <v>46</v>
      </c>
      <c r="L25" s="26"/>
    </row>
    <row r="26" spans="1:12" ht="21.95" customHeight="1">
      <c r="A26" s="14" t="s">
        <v>182</v>
      </c>
      <c r="B26" s="64" t="s">
        <v>155</v>
      </c>
      <c r="C26" s="64"/>
      <c r="D26" s="65"/>
      <c r="E26" s="16"/>
      <c r="F26" s="27" t="s">
        <v>46</v>
      </c>
      <c r="G26" s="21" t="s">
        <v>46</v>
      </c>
      <c r="I26" s="35">
        <f>'유통물가(승강기1) 가격'!L23</f>
        <v>86900000</v>
      </c>
      <c r="J26" s="19">
        <f>E26-I26</f>
        <v>-86900000</v>
      </c>
      <c r="K26" s="18"/>
      <c r="L26" s="24"/>
    </row>
    <row r="27" spans="1:12">
      <c r="K27" s="24"/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6" type="noConversion"/>
  <printOptions horizontalCentered="1"/>
  <pageMargins left="0.7" right="0.7" top="0.75" bottom="0.75" header="0.3" footer="0.3"/>
  <pageSetup paperSize="9" scale="7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87</v>
      </c>
    </row>
    <row r="2" spans="1:7">
      <c r="A2" s="1" t="s">
        <v>88</v>
      </c>
      <c r="B2" t="s">
        <v>81</v>
      </c>
    </row>
    <row r="3" spans="1:7">
      <c r="A3" s="1" t="s">
        <v>89</v>
      </c>
      <c r="B3" t="s">
        <v>90</v>
      </c>
    </row>
    <row r="4" spans="1:7">
      <c r="A4" s="1" t="s">
        <v>91</v>
      </c>
      <c r="B4">
        <v>5</v>
      </c>
    </row>
    <row r="5" spans="1:7">
      <c r="A5" s="1" t="s">
        <v>92</v>
      </c>
      <c r="B5">
        <v>5</v>
      </c>
    </row>
    <row r="6" spans="1:7">
      <c r="A6" s="1" t="s">
        <v>93</v>
      </c>
      <c r="B6" t="s">
        <v>94</v>
      </c>
    </row>
    <row r="7" spans="1:7">
      <c r="A7" s="1" t="s">
        <v>95</v>
      </c>
      <c r="B7" t="s">
        <v>81</v>
      </c>
      <c r="C7">
        <v>1</v>
      </c>
    </row>
    <row r="8" spans="1:7">
      <c r="A8" s="1" t="s">
        <v>96</v>
      </c>
      <c r="B8" t="s">
        <v>81</v>
      </c>
      <c r="C8">
        <v>2</v>
      </c>
    </row>
    <row r="9" spans="1:7">
      <c r="A9" s="1" t="s">
        <v>97</v>
      </c>
      <c r="B9" t="s">
        <v>82</v>
      </c>
      <c r="C9" t="s">
        <v>83</v>
      </c>
      <c r="D9" t="s">
        <v>84</v>
      </c>
      <c r="E9" t="s">
        <v>85</v>
      </c>
      <c r="F9" t="s">
        <v>86</v>
      </c>
      <c r="G9" t="s">
        <v>98</v>
      </c>
    </row>
    <row r="10" spans="1:7">
      <c r="A10" s="1" t="s">
        <v>99</v>
      </c>
      <c r="B10">
        <v>0</v>
      </c>
      <c r="C10">
        <v>0</v>
      </c>
      <c r="D10">
        <v>0</v>
      </c>
    </row>
    <row r="11" spans="1:7">
      <c r="A11" s="1" t="s">
        <v>100</v>
      </c>
      <c r="B11" t="s">
        <v>101</v>
      </c>
      <c r="C11">
        <v>3</v>
      </c>
    </row>
    <row r="12" spans="1:7">
      <c r="A12" s="1" t="s">
        <v>102</v>
      </c>
      <c r="B12" t="s">
        <v>101</v>
      </c>
      <c r="C12">
        <v>3</v>
      </c>
    </row>
    <row r="13" spans="1:7">
      <c r="A13" s="1" t="s">
        <v>103</v>
      </c>
      <c r="B13" t="s">
        <v>101</v>
      </c>
      <c r="C13">
        <v>2</v>
      </c>
    </row>
    <row r="14" spans="1:7">
      <c r="A14" s="1" t="s">
        <v>104</v>
      </c>
      <c r="B14" t="s">
        <v>81</v>
      </c>
      <c r="C14">
        <v>5</v>
      </c>
    </row>
    <row r="15" spans="1:7">
      <c r="A15" s="1" t="s">
        <v>105</v>
      </c>
      <c r="B15" t="s">
        <v>79</v>
      </c>
      <c r="C15" t="s">
        <v>106</v>
      </c>
      <c r="D15" t="s">
        <v>106</v>
      </c>
      <c r="E15" t="s">
        <v>106</v>
      </c>
      <c r="F15" t="s">
        <v>106</v>
      </c>
    </row>
    <row r="16" spans="1:7">
      <c r="A16" s="1" t="s">
        <v>107</v>
      </c>
      <c r="B16">
        <v>0</v>
      </c>
      <c r="C16">
        <v>0</v>
      </c>
    </row>
    <row r="17" spans="1:13">
      <c r="A17" s="1" t="s">
        <v>108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109</v>
      </c>
      <c r="B18">
        <v>0</v>
      </c>
      <c r="C18">
        <v>0</v>
      </c>
    </row>
    <row r="19" spans="1:13">
      <c r="A19" s="1" t="s">
        <v>110</v>
      </c>
    </row>
    <row r="20" spans="1:13">
      <c r="A20" s="1" t="s">
        <v>111</v>
      </c>
      <c r="B20" s="1" t="s">
        <v>81</v>
      </c>
      <c r="C20">
        <v>1</v>
      </c>
    </row>
    <row r="21" spans="1:13">
      <c r="A21" t="s">
        <v>80</v>
      </c>
      <c r="B21" t="s">
        <v>112</v>
      </c>
      <c r="C21" t="s">
        <v>113</v>
      </c>
    </row>
    <row r="22" spans="1:13">
      <c r="A22">
        <v>1</v>
      </c>
      <c r="B22" s="1" t="s">
        <v>114</v>
      </c>
      <c r="C22" s="1" t="s">
        <v>115</v>
      </c>
    </row>
    <row r="23" spans="1:13">
      <c r="A23">
        <v>2</v>
      </c>
      <c r="B23" s="1" t="s">
        <v>116</v>
      </c>
      <c r="C23" s="1" t="s">
        <v>117</v>
      </c>
    </row>
    <row r="24" spans="1:13">
      <c r="A24">
        <v>3</v>
      </c>
      <c r="B24" s="1" t="s">
        <v>118</v>
      </c>
      <c r="C24" s="1" t="s">
        <v>119</v>
      </c>
    </row>
    <row r="25" spans="1:13">
      <c r="A25">
        <v>4</v>
      </c>
      <c r="B25" s="1" t="s">
        <v>120</v>
      </c>
      <c r="C25" s="1" t="s">
        <v>121</v>
      </c>
    </row>
    <row r="26" spans="1:13">
      <c r="A26">
        <v>5</v>
      </c>
      <c r="B26" s="1" t="s">
        <v>122</v>
      </c>
      <c r="C26" s="1" t="s">
        <v>123</v>
      </c>
    </row>
    <row r="27" spans="1:13">
      <c r="A27">
        <v>6</v>
      </c>
      <c r="B27" s="1" t="s">
        <v>46</v>
      </c>
      <c r="C27" s="1" t="s">
        <v>46</v>
      </c>
    </row>
    <row r="28" spans="1:13">
      <c r="A28">
        <v>7</v>
      </c>
      <c r="B28" s="1" t="s">
        <v>46</v>
      </c>
      <c r="C28" s="1" t="s">
        <v>46</v>
      </c>
    </row>
    <row r="29" spans="1:13">
      <c r="A29">
        <v>8</v>
      </c>
      <c r="B29" s="1" t="s">
        <v>46</v>
      </c>
      <c r="C29" s="1" t="s">
        <v>46</v>
      </c>
    </row>
    <row r="30" spans="1:13">
      <c r="A30">
        <v>9</v>
      </c>
      <c r="B30" s="1" t="s">
        <v>46</v>
      </c>
      <c r="C30" s="1" t="s">
        <v>46</v>
      </c>
    </row>
  </sheetData>
  <phoneticPr fontId="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작성요령</vt:lpstr>
      <vt:lpstr>유통물가(승강기1) 가격</vt:lpstr>
      <vt:lpstr>재료비 노무비 분리</vt:lpstr>
      <vt:lpstr>원가계산서(계산용)</vt:lpstr>
      <vt:lpstr>내역서</vt:lpstr>
      <vt:lpstr>원가계산서</vt:lpstr>
      <vt:lpstr> 공사설정 </vt:lpstr>
      <vt:lpstr>Sheet1</vt:lpstr>
      <vt:lpstr>내역서!Print_Area</vt:lpstr>
      <vt:lpstr>'원가계산서(계산용)'!Print_Area</vt:lpstr>
      <vt:lpstr>'유통물가(승강기1) 가격'!Print_Area</vt:lpstr>
      <vt:lpstr>'재료비 노무비 분리'!Print_Area</vt:lpstr>
      <vt:lpstr>내역서!Print_Titles</vt:lpstr>
      <vt:lpstr>원가계산서!Print_Titles</vt:lpstr>
      <vt:lpstr>'원가계산서(계산용)'!Print_Titles</vt:lpstr>
      <vt:lpstr>'유통물가(승강기1) 가격'!Print_Titles</vt:lpstr>
      <vt:lpstr>'재료비 노무비 분리'!Print_Titles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user001</dc:creator>
  <cp:lastModifiedBy>Windows 사용자</cp:lastModifiedBy>
  <cp:lastPrinted>2019-02-12T08:16:03Z</cp:lastPrinted>
  <dcterms:created xsi:type="dcterms:W3CDTF">2017-05-26T07:29:58Z</dcterms:created>
  <dcterms:modified xsi:type="dcterms:W3CDTF">2019-03-07T12:12:36Z</dcterms:modified>
</cp:coreProperties>
</file>